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P:\Communications\Investment\FOI stats\"/>
    </mc:Choice>
  </mc:AlternateContent>
  <xr:revisionPtr revIDLastSave="0" documentId="13_ncr:1_{7E8B15B8-A0CC-4EEF-A7DC-95024D23E878}" xr6:coauthVersionLast="47" xr6:coauthVersionMax="47" xr10:uidLastSave="{00000000-0000-0000-0000-000000000000}"/>
  <bookViews>
    <workbookView xWindow="-110" yWindow="-110" windowWidth="19420" windowHeight="10300" firstSheet="3" activeTab="8" xr2:uid="{00000000-000D-0000-FFFF-FFFF00000000}"/>
  </bookViews>
  <sheets>
    <sheet name="UBS Infrastructure 31 Dec 25" sheetId="10" r:id="rId1"/>
    <sheet name="Pantheon 31 Dec 25" sheetId="5" r:id="rId2"/>
    <sheet name="M&amp;G RED 31 Dec 25" sheetId="1" r:id="rId3"/>
    <sheet name="Infracapital 31 Dec 25" sheetId="4" r:id="rId4"/>
    <sheet name="IFM 31 Dec 25" sheetId="13" r:id="rId5"/>
    <sheet name="Arcmont 31 Dec 25" sheetId="14" r:id="rId6"/>
    <sheet name="Golub 31 Dec 25" sheetId="15" r:id="rId7"/>
    <sheet name="Adams Street 31 Dec 25" sheetId="12" r:id="rId8"/>
    <sheet name="HarbourVest 31 Dec 25" sheetId="6" r:id="rId9"/>
  </sheets>
  <definedNames>
    <definedName name="Loc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4" l="1"/>
  <c r="F4" i="1"/>
  <c r="F4" i="10" l="1"/>
  <c r="H4" i="14" l="1"/>
  <c r="H4" i="15"/>
  <c r="F5" i="4" l="1"/>
  <c r="H4" i="1"/>
  <c r="E31" i="12"/>
  <c r="F31" i="12"/>
  <c r="G31" i="12"/>
  <c r="H31" i="12"/>
  <c r="F5" i="10"/>
  <c r="H20" i="6"/>
  <c r="H16" i="6"/>
  <c r="D31" i="12" l="1"/>
  <c r="H4" i="6" l="1"/>
  <c r="H5" i="6"/>
  <c r="H6" i="6"/>
  <c r="H7" i="6"/>
  <c r="H8" i="6"/>
  <c r="H11" i="6"/>
  <c r="H9" i="6"/>
  <c r="H10" i="6"/>
  <c r="H12" i="6"/>
  <c r="H13" i="6"/>
  <c r="H14" i="6"/>
  <c r="H15" i="6"/>
  <c r="H17" i="6"/>
  <c r="H18" i="6"/>
  <c r="E5" i="10"/>
  <c r="E4" i="10" l="1"/>
  <c r="E5" i="4"/>
  <c r="E4" i="4"/>
  <c r="H4" i="5" l="1"/>
</calcChain>
</file>

<file path=xl/sharedStrings.xml><?xml version="1.0" encoding="utf-8"?>
<sst xmlns="http://schemas.openxmlformats.org/spreadsheetml/2006/main" count="351" uniqueCount="116">
  <si>
    <t>Investment</t>
  </si>
  <si>
    <t>Investment Details</t>
  </si>
  <si>
    <t>Characteristics</t>
  </si>
  <si>
    <t>Commitment Amount</t>
  </si>
  <si>
    <t>Investment Amounts</t>
  </si>
  <si>
    <t>IRR* (Local)</t>
  </si>
  <si>
    <t>Name</t>
  </si>
  <si>
    <t>Currency</t>
  </si>
  <si>
    <t xml:space="preserve">Total Distributed </t>
  </si>
  <si>
    <t>TVPI* (Local)</t>
  </si>
  <si>
    <t>As of date</t>
  </si>
  <si>
    <t>GBP</t>
  </si>
  <si>
    <t>Pantheon Global Infrastructure Fund III</t>
  </si>
  <si>
    <t>USD</t>
  </si>
  <si>
    <t xml:space="preserve">Infracapital Partners III </t>
  </si>
  <si>
    <t>Committed</t>
  </si>
  <si>
    <t>Valuation</t>
  </si>
  <si>
    <t>Archmore International Infrastructure Fund I</t>
  </si>
  <si>
    <t>Archmore International Infrastructure Fund III</t>
  </si>
  <si>
    <t>Infracapital Greenfield Partners II (Sterling) SCSp</t>
  </si>
  <si>
    <t>Distribution</t>
  </si>
  <si>
    <t>M&amp;G Real Estate Debt Finance VI DAC</t>
  </si>
  <si>
    <t xml:space="preserve">Undrawn Commitment </t>
  </si>
  <si>
    <t>1.3x</t>
  </si>
  <si>
    <t>1.5x</t>
  </si>
  <si>
    <t>The information supplied does not accurately reflect the current or expected performance of the fund in question, should not be used to compare returns among multiple private equity funds, and has not been calculated, reviewed, verified or in any way sanctioned or approved by HarbourVest Partners. This information is solely for use by East Sussex Pension Fund and is not to be used for any commercial purpose or gain.</t>
  </si>
  <si>
    <t>Adams Street 2003 US Fund</t>
  </si>
  <si>
    <t>Adams Street 2007 US Fund</t>
  </si>
  <si>
    <t>Adams Street 2007 Direct Fund</t>
  </si>
  <si>
    <t>Adams Street 2008 US Fund</t>
  </si>
  <si>
    <t>Adams Street 2008 Direct Fund</t>
  </si>
  <si>
    <t>Adams Street 2009 US Fund</t>
  </si>
  <si>
    <t>Adams Street 2009 Direct Fund</t>
  </si>
  <si>
    <t>Adams Street 2009 Non-US Developed Fund</t>
  </si>
  <si>
    <t>Adams Street 2009 Non-US Emerging Fund</t>
  </si>
  <si>
    <t>Adams Street 2010 US Fund</t>
  </si>
  <si>
    <t>Adams Street 2010 Non-US Developed Fund</t>
  </si>
  <si>
    <t>Adams Street 2010 Non-US Emerging Fund</t>
  </si>
  <si>
    <t>Adams Street 2010 Direct Fund</t>
  </si>
  <si>
    <t>Adams Street 2011 US Fund</t>
  </si>
  <si>
    <t>Adams Street 2011 Non-US Developed Fund</t>
  </si>
  <si>
    <t>Adams Street 2011 Non-US Emerging Fund</t>
  </si>
  <si>
    <t>Adams Street 2011 Direct Fund</t>
  </si>
  <si>
    <t>Adams Street 2013 US Fund</t>
  </si>
  <si>
    <t>Adams Street 2013 Non-US Developed Fund</t>
  </si>
  <si>
    <t>Adams Street 2013 Non-US Emerging Fund</t>
  </si>
  <si>
    <t>Adams Street 2014 Global Fund</t>
  </si>
  <si>
    <t>Adams Street 2017 Global Fund</t>
  </si>
  <si>
    <t>Adams Street 2018 Global Fund</t>
  </si>
  <si>
    <t>Adams Street 2019 Global Fund</t>
  </si>
  <si>
    <t>Adams Street 2021 Global Fund LP</t>
  </si>
  <si>
    <t>Total</t>
  </si>
  <si>
    <t>Co-Investment Fund Programme</t>
  </si>
  <si>
    <t>1.57x</t>
  </si>
  <si>
    <t>Fund VII-Cayman Venture</t>
  </si>
  <si>
    <t>Fund VIII-Cayman Buyout</t>
  </si>
  <si>
    <t>Fund VIII-Cayman Venture</t>
  </si>
  <si>
    <t>Fund VIII-Cayman Mezzanine</t>
  </si>
  <si>
    <t>Cleantech Cayman Fund I</t>
  </si>
  <si>
    <t>Fund IX-Cayman Venture</t>
  </si>
  <si>
    <t>Fund IX-Cayman Buyout</t>
  </si>
  <si>
    <t>Fund IX-Cayman Credit Opps</t>
  </si>
  <si>
    <t>Cleantech Cayman Fund II</t>
  </si>
  <si>
    <t>HIPEP VII-AIF Partnership</t>
  </si>
  <si>
    <t>HIPEP VIII Partnership AIF</t>
  </si>
  <si>
    <t>Fund XI-Combined AIF</t>
  </si>
  <si>
    <t>HIPEP IX AIF</t>
  </si>
  <si>
    <t>Fund XII-Combined AIF</t>
  </si>
  <si>
    <t>HIPEP VI-Cayman Partnership</t>
  </si>
  <si>
    <t>EUR</t>
  </si>
  <si>
    <t>1.7x</t>
  </si>
  <si>
    <t>1.6x</t>
  </si>
  <si>
    <t>1.8x</t>
  </si>
  <si>
    <t>2.1x</t>
  </si>
  <si>
    <t>2.2x</t>
  </si>
  <si>
    <t>IFM Infrastructure Fund</t>
  </si>
  <si>
    <t>Year Invested</t>
  </si>
  <si>
    <t>Time Weighted Return</t>
  </si>
  <si>
    <t>Fund Type</t>
  </si>
  <si>
    <t>Open-ended</t>
  </si>
  <si>
    <t>Closed-ended</t>
  </si>
  <si>
    <t>1.92x</t>
  </si>
  <si>
    <t>Projected TVPI* (Local)</t>
  </si>
  <si>
    <t>1.0x</t>
  </si>
  <si>
    <t>1.84x</t>
  </si>
  <si>
    <t>1.1x</t>
  </si>
  <si>
    <t>2.14x</t>
  </si>
  <si>
    <t>1.93x</t>
  </si>
  <si>
    <t>Committed + Mgt Fee Rebates</t>
  </si>
  <si>
    <t>1.17x</t>
  </si>
  <si>
    <t>Golub Senior Capital Loan Fund</t>
  </si>
  <si>
    <t>Arcmont Senior Capital Loan Fund</t>
  </si>
  <si>
    <t>1.46x</t>
  </si>
  <si>
    <t>2.23x</t>
  </si>
  <si>
    <t>1.80x</t>
  </si>
  <si>
    <t>2.24x</t>
  </si>
  <si>
    <t>0.00x</t>
  </si>
  <si>
    <t>1.10x</t>
  </si>
  <si>
    <t>2.47x</t>
  </si>
  <si>
    <t>2.62x</t>
  </si>
  <si>
    <t>1.97x</t>
  </si>
  <si>
    <t>2.38x</t>
  </si>
  <si>
    <t>1.83x</t>
  </si>
  <si>
    <t>1.96x</t>
  </si>
  <si>
    <t>2.36x</t>
  </si>
  <si>
    <t>1.94x</t>
  </si>
  <si>
    <t>2.28x</t>
  </si>
  <si>
    <t>2.15x</t>
  </si>
  <si>
    <t>2.27x</t>
  </si>
  <si>
    <t>2.22x</t>
  </si>
  <si>
    <t>1.59x</t>
  </si>
  <si>
    <t>1.28x</t>
  </si>
  <si>
    <t>1.18x</t>
  </si>
  <si>
    <t>2.5x</t>
  </si>
  <si>
    <t>1.2x</t>
  </si>
  <si>
    <t>3.4x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</si>
</sst>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5"/>
      <color theme="1"/>
      <name val="Frutiger 45 Light"/>
      <family val="2"/>
    </font>
    <font>
      <sz val="11"/>
      <color theme="1"/>
      <name val="Frutiger 45 Light"/>
      <family val="2"/>
      <scheme val="minor"/>
    </font>
    <font>
      <sz val="10.5"/>
      <color theme="1"/>
      <name val="Frutiger 45 Light"/>
      <family val="2"/>
    </font>
    <font>
      <b/>
      <sz val="18"/>
      <color theme="3"/>
      <name val="UBSHeadline"/>
      <family val="2"/>
      <scheme val="major"/>
    </font>
    <font>
      <b/>
      <sz val="15"/>
      <color theme="3"/>
      <name val="Frutiger 45 Light"/>
      <family val="2"/>
    </font>
    <font>
      <b/>
      <sz val="13"/>
      <color theme="3"/>
      <name val="Frutiger 45 Light"/>
      <family val="2"/>
    </font>
    <font>
      <b/>
      <sz val="11"/>
      <color theme="3"/>
      <name val="Frutiger 45 Light"/>
      <family val="2"/>
    </font>
    <font>
      <sz val="10.5"/>
      <color rgb="FF006100"/>
      <name val="Frutiger 45 Light"/>
      <family val="2"/>
    </font>
    <font>
      <sz val="10.5"/>
      <color rgb="FF9C0006"/>
      <name val="Frutiger 45 Light"/>
      <family val="2"/>
    </font>
    <font>
      <sz val="10.5"/>
      <color rgb="FF9C6500"/>
      <name val="Frutiger 45 Light"/>
      <family val="2"/>
    </font>
    <font>
      <sz val="10.5"/>
      <color rgb="FF3F3F76"/>
      <name val="Frutiger 45 Light"/>
      <family val="2"/>
    </font>
    <font>
      <b/>
      <sz val="10.5"/>
      <color rgb="FF3F3F3F"/>
      <name val="Frutiger 45 Light"/>
      <family val="2"/>
    </font>
    <font>
      <b/>
      <sz val="10.5"/>
      <color rgb="FFFA7D00"/>
      <name val="Frutiger 45 Light"/>
      <family val="2"/>
    </font>
    <font>
      <sz val="10.5"/>
      <color rgb="FFFA7D00"/>
      <name val="Frutiger 45 Light"/>
      <family val="2"/>
    </font>
    <font>
      <b/>
      <sz val="10.5"/>
      <color theme="0"/>
      <name val="Frutiger 45 Light"/>
      <family val="2"/>
    </font>
    <font>
      <sz val="10.5"/>
      <color rgb="FFFF0000"/>
      <name val="Frutiger 45 Light"/>
      <family val="2"/>
    </font>
    <font>
      <i/>
      <sz val="10.5"/>
      <color rgb="FF7F7F7F"/>
      <name val="Frutiger 45 Light"/>
      <family val="2"/>
    </font>
    <font>
      <b/>
      <sz val="10.5"/>
      <color theme="1"/>
      <name val="Frutiger 45 Light"/>
      <family val="2"/>
    </font>
    <font>
      <sz val="10.5"/>
      <name val="Frutiger 45 Light"/>
      <family val="2"/>
    </font>
    <font>
      <sz val="10"/>
      <name val="Arial"/>
      <family val="2"/>
    </font>
    <font>
      <sz val="10"/>
      <name val="Arial"/>
      <family val="2"/>
    </font>
    <font>
      <b/>
      <sz val="10.5"/>
      <color rgb="FFFF0000"/>
      <name val="Frutiger 45 Light"/>
    </font>
    <font>
      <b/>
      <sz val="9"/>
      <color theme="1"/>
      <name val="Frutiger 45 Light"/>
      <family val="2"/>
    </font>
    <font>
      <sz val="9"/>
      <color theme="1"/>
      <name val="Frutiger 45 Light"/>
      <family val="2"/>
    </font>
    <font>
      <b/>
      <sz val="18"/>
      <color rgb="FFFF0000"/>
      <name val="Frutiger 45 Light"/>
    </font>
    <font>
      <sz val="18"/>
      <color theme="1"/>
      <name val="Frutiger 45 Light"/>
    </font>
    <font>
      <sz val="11"/>
      <color theme="1"/>
      <name val="Gill Sans MT"/>
      <family val="2"/>
    </font>
    <font>
      <sz val="10.5"/>
      <color theme="1"/>
      <name val="Gill Sans MT"/>
      <family val="2"/>
    </font>
    <font>
      <b/>
      <sz val="12"/>
      <color theme="0"/>
      <name val="Gill Sans MT"/>
      <family val="2"/>
    </font>
    <font>
      <b/>
      <sz val="10.5"/>
      <color theme="1"/>
      <name val="Gill Sans MT"/>
      <family val="2"/>
    </font>
    <font>
      <sz val="12"/>
      <color theme="1"/>
      <name val="Gill Sans MT"/>
      <family val="2"/>
    </font>
    <font>
      <b/>
      <sz val="12"/>
      <color theme="1"/>
      <name val="Gill Sans MT"/>
      <family val="2"/>
    </font>
    <font>
      <b/>
      <sz val="12"/>
      <name val="Gill Sans MT"/>
      <family val="2"/>
    </font>
    <font>
      <sz val="10"/>
      <color rgb="FF000000"/>
      <name val="Arial"/>
      <family val="2"/>
    </font>
    <font>
      <i/>
      <sz val="10"/>
      <color rgb="FF000000"/>
      <name val="Arial"/>
      <family val="2"/>
    </font>
    <font>
      <b/>
      <sz val="12"/>
      <color rgb="FFFF0000"/>
      <name val="Frutiger 45 Light"/>
    </font>
    <font>
      <sz val="8"/>
      <name val="Frutiger 45 Light"/>
      <family val="2"/>
    </font>
    <font>
      <i/>
      <sz val="20"/>
      <color rgb="FF000000"/>
      <name val="Arial"/>
      <family val="2"/>
    </font>
    <font>
      <sz val="12"/>
      <name val="Gill Sans MT"/>
      <family val="2"/>
    </font>
    <font>
      <b/>
      <sz val="10.5"/>
      <color theme="1"/>
      <name val="Frutiger 45 Light"/>
    </font>
    <font>
      <b/>
      <sz val="12"/>
      <color theme="1"/>
      <name val="Frutiger 45 Light"/>
    </font>
    <font>
      <b/>
      <sz val="22"/>
      <color theme="1"/>
      <name val="Frutiger 45 Light"/>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8825A"/>
        <bgColor indexed="64"/>
      </patternFill>
    </fill>
    <fill>
      <patternFill patternType="solid">
        <fgColor theme="2"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9" fillId="0" borderId="0"/>
    <xf numFmtId="0" fontId="20" fillId="0" borderId="0"/>
    <xf numFmtId="0" fontId="1" fillId="0" borderId="0"/>
    <xf numFmtId="9" fontId="1" fillId="0" borderId="0" applyFont="0" applyFill="0" applyBorder="0" applyAlignment="0" applyProtection="0"/>
  </cellStyleXfs>
  <cellXfs count="55">
    <xf numFmtId="0" fontId="0" fillId="0" borderId="0" xfId="0"/>
    <xf numFmtId="0" fontId="18" fillId="0" borderId="0" xfId="0" applyFont="1" applyAlignment="1">
      <alignment wrapText="1"/>
    </xf>
    <xf numFmtId="4" fontId="18" fillId="0" borderId="0" xfId="0" applyNumberFormat="1" applyFont="1" applyAlignment="1">
      <alignment wrapText="1"/>
    </xf>
    <xf numFmtId="0" fontId="23" fillId="0" borderId="0" xfId="0" applyFont="1"/>
    <xf numFmtId="0" fontId="22" fillId="9" borderId="0" xfId="0" applyFont="1" applyFill="1"/>
    <xf numFmtId="0" fontId="23" fillId="9" borderId="0" xfId="0" applyFont="1" applyFill="1"/>
    <xf numFmtId="3" fontId="23" fillId="0" borderId="0" xfId="0" applyNumberFormat="1" applyFont="1"/>
    <xf numFmtId="14" fontId="23" fillId="0" borderId="0" xfId="0" applyNumberFormat="1" applyFont="1"/>
    <xf numFmtId="0" fontId="25" fillId="0" borderId="0" xfId="0" applyFont="1"/>
    <xf numFmtId="0" fontId="26" fillId="0" borderId="0" xfId="20" applyFont="1"/>
    <xf numFmtId="0" fontId="27" fillId="0" borderId="0" xfId="0" applyFont="1"/>
    <xf numFmtId="0" fontId="30" fillId="0" borderId="0" xfId="0" applyFont="1"/>
    <xf numFmtId="0" fontId="31" fillId="0" borderId="10" xfId="0" applyFont="1" applyBorder="1"/>
    <xf numFmtId="0" fontId="31" fillId="0" borderId="10" xfId="0" applyFont="1" applyBorder="1" applyAlignment="1">
      <alignment horizontal="center"/>
    </xf>
    <xf numFmtId="0" fontId="28" fillId="10" borderId="10" xfId="0" applyFont="1" applyFill="1" applyBorder="1" applyAlignment="1">
      <alignment horizontal="left"/>
    </xf>
    <xf numFmtId="0" fontId="33" fillId="0" borderId="0" xfId="0" applyFont="1" applyAlignment="1">
      <alignment vertical="center"/>
    </xf>
    <xf numFmtId="0" fontId="30" fillId="0" borderId="10" xfId="0" applyFont="1" applyBorder="1" applyAlignment="1">
      <alignment horizontal="center"/>
    </xf>
    <xf numFmtId="14" fontId="30" fillId="0" borderId="10" xfId="0" applyNumberFormat="1" applyFont="1" applyBorder="1" applyAlignment="1">
      <alignment horizontal="center"/>
    </xf>
    <xf numFmtId="15" fontId="30" fillId="0" borderId="10" xfId="0" applyNumberFormat="1" applyFont="1" applyBorder="1" applyAlignment="1">
      <alignment horizontal="center"/>
    </xf>
    <xf numFmtId="0" fontId="29" fillId="0" borderId="0" xfId="0" applyFont="1"/>
    <xf numFmtId="0" fontId="28" fillId="0" borderId="0" xfId="0" applyFont="1"/>
    <xf numFmtId="0" fontId="30" fillId="0" borderId="0" xfId="0" applyFont="1" applyAlignment="1">
      <alignment horizontal="center"/>
    </xf>
    <xf numFmtId="3" fontId="30" fillId="0" borderId="0" xfId="0" applyNumberFormat="1" applyFont="1" applyAlignment="1">
      <alignment horizontal="center"/>
    </xf>
    <xf numFmtId="10" fontId="30" fillId="0" borderId="0" xfId="0" applyNumberFormat="1" applyFont="1" applyAlignment="1">
      <alignment horizontal="center"/>
    </xf>
    <xf numFmtId="4" fontId="30" fillId="0" borderId="0" xfId="0" applyNumberFormat="1" applyFont="1" applyAlignment="1">
      <alignment horizontal="center"/>
    </xf>
    <xf numFmtId="15" fontId="30" fillId="0" borderId="0" xfId="0" applyNumberFormat="1" applyFont="1" applyAlignment="1">
      <alignment horizontal="center"/>
    </xf>
    <xf numFmtId="0" fontId="28" fillId="0" borderId="0" xfId="0" applyFont="1" applyAlignment="1">
      <alignment horizontal="left"/>
    </xf>
    <xf numFmtId="0" fontId="17" fillId="0" borderId="0" xfId="0" applyFont="1"/>
    <xf numFmtId="0" fontId="26" fillId="0" borderId="0" xfId="0" applyFont="1"/>
    <xf numFmtId="0" fontId="24" fillId="0" borderId="0" xfId="0" applyFont="1" applyAlignment="1">
      <alignment horizontal="center" wrapText="1"/>
    </xf>
    <xf numFmtId="0" fontId="35" fillId="0" borderId="0" xfId="0" applyFont="1"/>
    <xf numFmtId="0" fontId="37" fillId="0" borderId="0" xfId="0" applyFont="1" applyAlignment="1">
      <alignment horizontal="center" vertical="center"/>
    </xf>
    <xf numFmtId="0" fontId="25" fillId="0" borderId="0" xfId="0" applyFont="1" applyAlignment="1">
      <alignment wrapText="1"/>
    </xf>
    <xf numFmtId="3" fontId="30" fillId="0" borderId="10" xfId="0" applyNumberFormat="1" applyFont="1" applyBorder="1" applyAlignment="1">
      <alignment horizontal="center"/>
    </xf>
    <xf numFmtId="10" fontId="30" fillId="0" borderId="10" xfId="0" applyNumberFormat="1" applyFont="1" applyBorder="1" applyAlignment="1">
      <alignment horizontal="center"/>
    </xf>
    <xf numFmtId="0" fontId="38" fillId="0" borderId="10" xfId="0" applyFont="1" applyBorder="1" applyAlignment="1">
      <alignment horizontal="center"/>
    </xf>
    <xf numFmtId="3" fontId="38" fillId="0" borderId="10" xfId="0" applyNumberFormat="1" applyFont="1" applyBorder="1" applyAlignment="1">
      <alignment horizontal="center"/>
    </xf>
    <xf numFmtId="10" fontId="38" fillId="0" borderId="10" xfId="0" applyNumberFormat="1" applyFont="1" applyBorder="1" applyAlignment="1">
      <alignment horizontal="center"/>
    </xf>
    <xf numFmtId="4" fontId="30" fillId="0" borderId="10" xfId="0" applyNumberFormat="1" applyFont="1" applyBorder="1" applyAlignment="1">
      <alignment horizontal="center"/>
    </xf>
    <xf numFmtId="0" fontId="39" fillId="0" borderId="0" xfId="0" applyFont="1"/>
    <xf numFmtId="0" fontId="40" fillId="0" borderId="0" xfId="0" applyFont="1"/>
    <xf numFmtId="0" fontId="41" fillId="0" borderId="0" xfId="0" applyFont="1"/>
    <xf numFmtId="0" fontId="31" fillId="0" borderId="0" xfId="0" applyFont="1"/>
    <xf numFmtId="0" fontId="32" fillId="11" borderId="11" xfId="0" applyFont="1" applyFill="1" applyBorder="1" applyAlignment="1">
      <alignment horizontal="center" vertical="center"/>
    </xf>
    <xf numFmtId="0" fontId="32" fillId="11" borderId="12" xfId="0" applyFont="1" applyFill="1" applyBorder="1" applyAlignment="1">
      <alignment horizontal="center" vertical="center"/>
    </xf>
    <xf numFmtId="0" fontId="32" fillId="11" borderId="13" xfId="0" applyFont="1" applyFill="1" applyBorder="1" applyAlignment="1">
      <alignment horizontal="center" vertical="center"/>
    </xf>
    <xf numFmtId="0" fontId="34" fillId="0" borderId="0" xfId="0" applyFont="1" applyAlignment="1">
      <alignment horizontal="center" vertical="center"/>
    </xf>
    <xf numFmtId="0" fontId="24" fillId="0" borderId="0" xfId="0" applyFont="1" applyAlignment="1">
      <alignment horizontal="center" wrapText="1"/>
    </xf>
    <xf numFmtId="0" fontId="37" fillId="0" borderId="0" xfId="0" applyFont="1" applyAlignment="1">
      <alignment horizontal="center" vertical="center" wrapText="1"/>
    </xf>
    <xf numFmtId="0" fontId="24" fillId="0" borderId="0" xfId="0" applyFont="1" applyAlignment="1">
      <alignment wrapText="1"/>
    </xf>
    <xf numFmtId="0" fontId="21" fillId="0" borderId="0" xfId="0" applyFont="1" applyAlignment="1">
      <alignment wrapText="1"/>
    </xf>
    <xf numFmtId="0" fontId="32" fillId="11" borderId="11"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25" fillId="0" borderId="0" xfId="0" applyFont="1" applyAlignment="1">
      <alignment wrapText="1"/>
    </xf>
  </cellXfs>
  <cellStyles count="22">
    <cellStyle name="Bad" xfId="7" builtinId="27" hidden="1"/>
    <cellStyle name="Calculation" xfId="11" builtinId="22" hidden="1"/>
    <cellStyle name="Check Cell" xfId="13" builtinId="23" hidden="1"/>
    <cellStyle name="Explanatory Text" xfId="16" builtinId="53" hidden="1"/>
    <cellStyle name="Good" xfId="6" builtinId="26" hidden="1"/>
    <cellStyle name="Heading 1" xfId="2" builtinId="16" hidden="1"/>
    <cellStyle name="Heading 2" xfId="3" builtinId="17" hidden="1"/>
    <cellStyle name="Heading 3" xfId="4" builtinId="18" hidden="1"/>
    <cellStyle name="Heading 4" xfId="5" builtinId="19" hidden="1"/>
    <cellStyle name="Input" xfId="9" builtinId="20" hidden="1"/>
    <cellStyle name="Linked Cell" xfId="12" builtinId="24" hidden="1"/>
    <cellStyle name="Neutral" xfId="8" builtinId="28" hidden="1"/>
    <cellStyle name="Normal" xfId="0" builtinId="0"/>
    <cellStyle name="Normal 2" xfId="18" xr:uid="{C3C0B584-92A4-45F0-8281-1A739F65E402}"/>
    <cellStyle name="Normal 3" xfId="19" xr:uid="{385219E5-FB23-4929-AC20-B19F79922D77}"/>
    <cellStyle name="Normal 4" xfId="20" xr:uid="{FABB785C-E3FA-45D6-BCFF-6AB53B958DD9}"/>
    <cellStyle name="Note" xfId="15" builtinId="10" hidden="1"/>
    <cellStyle name="Output" xfId="10" builtinId="21" hidden="1"/>
    <cellStyle name="Percent 2" xfId="21" xr:uid="{A2CF9441-8F4D-4AAD-B131-0224523E356E}"/>
    <cellStyle name="Title" xfId="1" builtinId="15" hidden="1"/>
    <cellStyle name="Total" xfId="17" builtinId="25" hidden="1"/>
    <cellStyle name="Warning Text" xfId="14" builtinId="11" hidden="1"/>
  </cellStyles>
  <dxfs count="0"/>
  <tableStyles count="0" defaultTableStyle="TableStyleMedium2" defaultPivotStyle="PivotStyleLight16"/>
  <colors>
    <mruColors>
      <color rgb="FF28825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PresXpress_Print_Theme">
  <a:themeElements>
    <a:clrScheme name="UBSNewColorsV2">
      <a:dk1>
        <a:sysClr val="windowText" lastClr="000000"/>
      </a:dk1>
      <a:lt1>
        <a:sysClr val="window" lastClr="FFFFFF"/>
      </a:lt1>
      <a:dk2>
        <a:srgbClr val="E60000"/>
      </a:dk2>
      <a:lt2>
        <a:srgbClr val="FFFFFF"/>
      </a:lt2>
      <a:accent1>
        <a:srgbClr val="4D3C2F"/>
      </a:accent1>
      <a:accent2>
        <a:srgbClr val="CFBD9B"/>
      </a:accent2>
      <a:accent3>
        <a:srgbClr val="C07156"/>
      </a:accent3>
      <a:accent4>
        <a:srgbClr val="E8C767"/>
      </a:accent4>
      <a:accent5>
        <a:srgbClr val="AEB0B3"/>
      </a:accent5>
      <a:accent6>
        <a:srgbClr val="A43725"/>
      </a:accent6>
      <a:hlink>
        <a:srgbClr val="0000FF"/>
      </a:hlink>
      <a:folHlink>
        <a:srgbClr val="800080"/>
      </a:folHlink>
    </a:clrScheme>
    <a:fontScheme name="UBS Fontset">
      <a:majorFont>
        <a:latin typeface="UBSHeadline"/>
        <a:ea typeface="MS PGothic"/>
        <a:cs typeface=""/>
      </a:majorFont>
      <a:minorFont>
        <a:latin typeface="Frutiger 45 Light"/>
        <a:ea typeface="MS PGothic"/>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rgbClr val="7B7D80"/>
          </a:solidFill>
        </a:ln>
      </a:spPr>
      <a:bodyPr lIns="0" tIns="0" rIns="0" bIns="0" rtlCol="0" anchor="ctr"/>
      <a:lstStyle>
        <a:defPPr algn="ctr">
          <a:defRPr sz="1100" dirty="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rgbClr val="7B7D80"/>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sz="1100" dirty="0">
            <a:latin typeface="+mn-lt"/>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C041-BEEB-4B06-91E5-DB1510D48B8B}">
  <sheetPr codeName="Sheet1">
    <tabColor rgb="FF92D050"/>
  </sheetPr>
  <dimension ref="A2:L55"/>
  <sheetViews>
    <sheetView zoomScaleNormal="100" workbookViewId="0">
      <selection activeCell="F13" sqref="A8:H13"/>
    </sheetView>
  </sheetViews>
  <sheetFormatPr defaultColWidth="8.58203125" defaultRowHeight="16.5"/>
  <cols>
    <col min="1" max="1" width="45.08203125" style="9" bestFit="1" customWidth="1"/>
    <col min="2" max="2" width="12.33203125" style="9" bestFit="1" customWidth="1"/>
    <col min="3" max="3" width="9.33203125" style="9" bestFit="1" customWidth="1"/>
    <col min="4" max="4" width="21.33203125" style="9" bestFit="1" customWidth="1"/>
    <col min="5" max="5" width="20.83203125" style="9" bestFit="1" customWidth="1"/>
    <col min="6" max="6" width="16.33203125" style="9" bestFit="1" customWidth="1"/>
    <col min="7" max="7" width="13.08203125" style="9" bestFit="1" customWidth="1"/>
    <col min="8" max="8" width="24.33203125" style="9" customWidth="1"/>
    <col min="9" max="9" width="22.33203125" style="9" customWidth="1"/>
    <col min="10" max="10" width="12.08203125" style="9" bestFit="1" customWidth="1"/>
    <col min="11" max="11" width="13.33203125" style="9" bestFit="1" customWidth="1"/>
    <col min="12" max="12" width="9.83203125" style="9" bestFit="1" customWidth="1"/>
    <col min="13" max="16384" width="8.58203125" style="9"/>
  </cols>
  <sheetData>
    <row r="2" spans="1:12" ht="30" customHeight="1">
      <c r="A2" s="43" t="s">
        <v>0</v>
      </c>
      <c r="B2" s="44"/>
      <c r="C2" s="43" t="s">
        <v>1</v>
      </c>
      <c r="D2" s="44"/>
      <c r="E2" s="43" t="s">
        <v>4</v>
      </c>
      <c r="F2" s="45"/>
      <c r="G2" s="45"/>
      <c r="H2" s="44"/>
      <c r="I2" s="51" t="s">
        <v>2</v>
      </c>
      <c r="J2" s="52"/>
      <c r="K2" s="52"/>
      <c r="L2" s="53"/>
    </row>
    <row r="3" spans="1:12" ht="25" customHeight="1">
      <c r="A3" s="12" t="s">
        <v>6</v>
      </c>
      <c r="B3" s="13" t="s">
        <v>76</v>
      </c>
      <c r="C3" s="13" t="s">
        <v>7</v>
      </c>
      <c r="D3" s="13" t="s">
        <v>3</v>
      </c>
      <c r="E3" s="13" t="s">
        <v>15</v>
      </c>
      <c r="F3" s="13" t="s">
        <v>20</v>
      </c>
      <c r="G3" s="13" t="s">
        <v>16</v>
      </c>
      <c r="H3" s="12" t="s">
        <v>22</v>
      </c>
      <c r="I3" s="12" t="s">
        <v>78</v>
      </c>
      <c r="J3" s="13" t="s">
        <v>5</v>
      </c>
      <c r="K3" s="13" t="s">
        <v>9</v>
      </c>
      <c r="L3" s="13" t="s">
        <v>10</v>
      </c>
    </row>
    <row r="4" spans="1:12" ht="25" customHeight="1">
      <c r="A4" s="14" t="s">
        <v>17</v>
      </c>
      <c r="B4" s="16">
        <v>2008</v>
      </c>
      <c r="C4" s="16" t="s">
        <v>13</v>
      </c>
      <c r="D4" s="33">
        <v>35000000</v>
      </c>
      <c r="E4" s="33">
        <f>D4-H4</f>
        <v>33294432</v>
      </c>
      <c r="F4" s="33">
        <f>1213500000*2.3%</f>
        <v>27910500</v>
      </c>
      <c r="G4" s="33">
        <v>6713651</v>
      </c>
      <c r="H4" s="33">
        <v>1705568</v>
      </c>
      <c r="I4" s="33" t="s">
        <v>80</v>
      </c>
      <c r="J4" s="34">
        <v>1.6E-2</v>
      </c>
      <c r="K4" s="38" t="s">
        <v>97</v>
      </c>
      <c r="L4" s="18">
        <v>46022</v>
      </c>
    </row>
    <row r="5" spans="1:12" ht="18.5">
      <c r="A5" s="14" t="s">
        <v>18</v>
      </c>
      <c r="B5" s="16">
        <v>2019</v>
      </c>
      <c r="C5" s="16" t="s">
        <v>13</v>
      </c>
      <c r="D5" s="33">
        <v>50000000</v>
      </c>
      <c r="E5" s="33">
        <f>D5-H5</f>
        <v>42742247.219999999</v>
      </c>
      <c r="F5" s="33">
        <f>48400000*32.58%</f>
        <v>15768719.999999998</v>
      </c>
      <c r="G5" s="33">
        <v>26271448.809999999</v>
      </c>
      <c r="H5" s="33">
        <v>7257752.7800000003</v>
      </c>
      <c r="I5" s="33" t="s">
        <v>80</v>
      </c>
      <c r="J5" s="34">
        <v>-6.8000000000000005E-2</v>
      </c>
      <c r="K5" s="38" t="s">
        <v>112</v>
      </c>
      <c r="L5" s="18">
        <v>46022</v>
      </c>
    </row>
    <row r="6" spans="1:12" ht="18.5">
      <c r="A6" s="26"/>
      <c r="B6" s="21"/>
      <c r="C6" s="21"/>
      <c r="D6" s="22"/>
      <c r="E6" s="22"/>
      <c r="F6" s="22"/>
      <c r="G6" s="22"/>
      <c r="H6" s="22"/>
      <c r="I6" s="22"/>
      <c r="J6" s="23"/>
      <c r="K6" s="24"/>
      <c r="L6" s="25"/>
    </row>
    <row r="8" spans="1:12" ht="23">
      <c r="A8" s="47"/>
      <c r="B8" s="47"/>
      <c r="C8" s="47"/>
      <c r="D8" s="47"/>
      <c r="E8" s="47"/>
      <c r="F8" s="47"/>
      <c r="G8" s="47"/>
      <c r="H8" s="47"/>
      <c r="I8" s="29"/>
    </row>
    <row r="9" spans="1:12" ht="23">
      <c r="B9" s="29"/>
      <c r="C9" s="29"/>
      <c r="D9" s="29"/>
      <c r="E9" s="29"/>
      <c r="F9" s="29"/>
      <c r="G9" s="29"/>
      <c r="H9" s="29"/>
      <c r="I9" s="29"/>
    </row>
    <row r="10" spans="1:12" ht="23">
      <c r="B10" s="29"/>
      <c r="C10" s="29"/>
      <c r="D10" s="29"/>
      <c r="E10" s="29"/>
      <c r="F10" s="29"/>
      <c r="G10" s="29"/>
      <c r="H10" s="29"/>
      <c r="I10" s="29"/>
    </row>
    <row r="45" spans="1:7">
      <c r="A45" s="19"/>
      <c r="B45" s="19"/>
      <c r="F45" s="19"/>
      <c r="G45" s="19"/>
    </row>
    <row r="46" spans="1:7">
      <c r="A46" s="28"/>
      <c r="B46" s="10"/>
      <c r="F46" s="28"/>
      <c r="G46" s="10"/>
    </row>
    <row r="47" spans="1:7">
      <c r="A47" s="10"/>
      <c r="B47" s="10"/>
      <c r="F47" s="10"/>
      <c r="G47" s="10"/>
    </row>
    <row r="48" spans="1:7">
      <c r="A48" s="10"/>
      <c r="B48" s="10"/>
      <c r="F48" s="10"/>
      <c r="G48" s="10"/>
    </row>
    <row r="49" spans="1:7">
      <c r="A49" s="10"/>
      <c r="B49" s="10"/>
      <c r="F49" s="10"/>
      <c r="G49" s="10"/>
    </row>
    <row r="50" spans="1:7">
      <c r="A50" s="10"/>
      <c r="B50" s="10"/>
      <c r="F50" s="10"/>
      <c r="G50" s="10"/>
    </row>
    <row r="51" spans="1:7">
      <c r="A51" s="10"/>
      <c r="B51" s="10"/>
      <c r="F51" s="10"/>
      <c r="G51" s="10"/>
    </row>
    <row r="52" spans="1:7">
      <c r="A52" s="10"/>
      <c r="B52" s="10"/>
      <c r="F52" s="10"/>
      <c r="G52" s="10"/>
    </row>
    <row r="53" spans="1:7">
      <c r="A53" s="10"/>
      <c r="B53" s="10"/>
      <c r="F53" s="10"/>
      <c r="G53" s="10"/>
    </row>
    <row r="54" spans="1:7">
      <c r="A54" s="10"/>
      <c r="B54" s="10"/>
      <c r="F54" s="10"/>
      <c r="G54" s="10"/>
    </row>
    <row r="55" spans="1:7">
      <c r="A55" s="10"/>
      <c r="B55" s="10"/>
      <c r="F55" s="10"/>
      <c r="G55" s="10"/>
    </row>
  </sheetData>
  <mergeCells count="5">
    <mergeCell ref="I2:L2"/>
    <mergeCell ref="A8:H8"/>
    <mergeCell ref="A2:B2"/>
    <mergeCell ref="C2:D2"/>
    <mergeCell ref="E2:H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2B57-5D51-4276-9BC7-4A2AAE3C6DE3}">
  <sheetPr codeName="Sheet2">
    <tabColor rgb="FF92D050"/>
  </sheetPr>
  <dimension ref="A2:M31"/>
  <sheetViews>
    <sheetView zoomScale="70" zoomScaleNormal="70" workbookViewId="0">
      <selection activeCell="D12" sqref="A7:E12"/>
    </sheetView>
  </sheetViews>
  <sheetFormatPr defaultColWidth="8.83203125" defaultRowHeight="16.5"/>
  <cols>
    <col min="1" max="1" width="39.33203125" style="10" bestFit="1" customWidth="1"/>
    <col min="2" max="2" width="13.58203125" style="10" bestFit="1" customWidth="1"/>
    <col min="3" max="3" width="9.58203125" style="10" bestFit="1" customWidth="1"/>
    <col min="4" max="4" width="22.58203125" style="10" bestFit="1" customWidth="1"/>
    <col min="5" max="5" width="21.33203125" style="10" bestFit="1" customWidth="1"/>
    <col min="6" max="6" width="12.33203125" style="10" bestFit="1" customWidth="1"/>
    <col min="7" max="7" width="12.83203125" style="10" customWidth="1"/>
    <col min="8" max="8" width="24.08203125" style="10" customWidth="1"/>
    <col min="9" max="9" width="12.83203125" style="10" customWidth="1"/>
    <col min="10" max="10" width="12.58203125" style="10" bestFit="1" customWidth="1"/>
    <col min="11" max="11" width="14.33203125" style="10" bestFit="1" customWidth="1"/>
    <col min="12" max="12" width="10.58203125" style="10" bestFit="1" customWidth="1"/>
    <col min="13" max="13" width="10.08203125" style="10" bestFit="1" customWidth="1"/>
    <col min="14" max="16384" width="8.83203125" style="10"/>
  </cols>
  <sheetData>
    <row r="2" spans="1:13" ht="30" customHeight="1">
      <c r="A2" s="43" t="s">
        <v>0</v>
      </c>
      <c r="B2" s="44"/>
      <c r="C2" s="43" t="s">
        <v>1</v>
      </c>
      <c r="D2" s="44"/>
      <c r="E2" s="43" t="s">
        <v>4</v>
      </c>
      <c r="F2" s="45"/>
      <c r="G2" s="45"/>
      <c r="H2" s="44"/>
      <c r="I2" s="51" t="s">
        <v>2</v>
      </c>
      <c r="J2" s="52"/>
      <c r="K2" s="52"/>
      <c r="L2" s="53"/>
      <c r="M2" s="19"/>
    </row>
    <row r="3" spans="1:13" s="11" customFormat="1" ht="25" customHeight="1">
      <c r="A3" s="12" t="s">
        <v>6</v>
      </c>
      <c r="B3" s="13" t="s">
        <v>76</v>
      </c>
      <c r="C3" s="13" t="s">
        <v>7</v>
      </c>
      <c r="D3" s="13" t="s">
        <v>3</v>
      </c>
      <c r="E3" s="13" t="s">
        <v>15</v>
      </c>
      <c r="F3" s="13" t="s">
        <v>20</v>
      </c>
      <c r="G3" s="13" t="s">
        <v>16</v>
      </c>
      <c r="H3" s="12" t="s">
        <v>22</v>
      </c>
      <c r="I3" s="12" t="s">
        <v>78</v>
      </c>
      <c r="J3" s="13" t="s">
        <v>5</v>
      </c>
      <c r="K3" s="13" t="s">
        <v>9</v>
      </c>
      <c r="L3" s="13" t="s">
        <v>10</v>
      </c>
      <c r="M3" s="20">
        <v>1.3747320000000001</v>
      </c>
    </row>
    <row r="4" spans="1:13" s="11" customFormat="1" ht="25" customHeight="1">
      <c r="A4" s="14" t="s">
        <v>12</v>
      </c>
      <c r="B4" s="16">
        <v>2017</v>
      </c>
      <c r="C4" s="16" t="s">
        <v>13</v>
      </c>
      <c r="D4" s="33">
        <v>117000000</v>
      </c>
      <c r="E4" s="33">
        <v>105986900</v>
      </c>
      <c r="F4" s="33">
        <v>59959115</v>
      </c>
      <c r="G4" s="33">
        <v>95216963</v>
      </c>
      <c r="H4" s="33">
        <f>D4-E4</f>
        <v>11013100</v>
      </c>
      <c r="I4" s="33" t="s">
        <v>80</v>
      </c>
      <c r="J4" s="34">
        <v>9.9000000000000005E-2</v>
      </c>
      <c r="K4" s="38" t="s">
        <v>92</v>
      </c>
      <c r="L4" s="18">
        <v>46022</v>
      </c>
    </row>
    <row r="7" spans="1:13" ht="32.5" customHeight="1">
      <c r="A7" s="47"/>
      <c r="B7" s="47"/>
      <c r="C7" s="47"/>
      <c r="D7" s="47"/>
      <c r="E7" s="47"/>
    </row>
    <row r="8" spans="1:13" ht="18.5">
      <c r="A8" s="11"/>
      <c r="B8" s="11"/>
      <c r="C8" s="11"/>
    </row>
    <row r="9" spans="1:13" ht="18.5">
      <c r="A9" s="11"/>
      <c r="B9" s="11"/>
      <c r="C9" s="11"/>
    </row>
    <row r="30" spans="1:2">
      <c r="A30" s="19"/>
      <c r="B30" s="19"/>
    </row>
    <row r="31" spans="1:2">
      <c r="A31" s="28"/>
    </row>
  </sheetData>
  <mergeCells count="5">
    <mergeCell ref="I2:L2"/>
    <mergeCell ref="A2:B2"/>
    <mergeCell ref="C2:D2"/>
    <mergeCell ref="A7:E7"/>
    <mergeCell ref="E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92D050"/>
  </sheetPr>
  <dimension ref="A2:M47"/>
  <sheetViews>
    <sheetView topLeftCell="A4" zoomScale="85" zoomScaleNormal="85" workbookViewId="0">
      <selection activeCell="E15" sqref="A8:H15"/>
    </sheetView>
  </sheetViews>
  <sheetFormatPr defaultRowHeight="13.5"/>
  <cols>
    <col min="1" max="1" width="39" bestFit="1" customWidth="1"/>
    <col min="2" max="2" width="13.33203125" bestFit="1" customWidth="1"/>
    <col min="3" max="3" width="9.58203125" bestFit="1" customWidth="1"/>
    <col min="4" max="4" width="22.5" bestFit="1" customWidth="1"/>
    <col min="5" max="5" width="21.33203125" bestFit="1" customWidth="1"/>
    <col min="6" max="6" width="18.08203125" bestFit="1" customWidth="1"/>
    <col min="7" max="7" width="12.33203125" bestFit="1" customWidth="1"/>
    <col min="8" max="8" width="24.5" bestFit="1" customWidth="1"/>
    <col min="9" max="9" width="24.5" customWidth="1"/>
    <col min="10" max="10" width="12.5" bestFit="1" customWidth="1"/>
    <col min="11" max="11" width="24" bestFit="1" customWidth="1"/>
    <col min="12" max="12" width="13.25" customWidth="1"/>
    <col min="13" max="13" width="14.08203125" bestFit="1" customWidth="1"/>
  </cols>
  <sheetData>
    <row r="2" spans="1:13" ht="30" customHeight="1">
      <c r="A2" s="43" t="s">
        <v>0</v>
      </c>
      <c r="B2" s="44"/>
      <c r="C2" s="43" t="s">
        <v>1</v>
      </c>
      <c r="D2" s="44"/>
      <c r="E2" s="43" t="s">
        <v>4</v>
      </c>
      <c r="F2" s="45"/>
      <c r="G2" s="45"/>
      <c r="H2" s="44"/>
      <c r="I2" s="51" t="s">
        <v>2</v>
      </c>
      <c r="J2" s="52"/>
      <c r="K2" s="52"/>
      <c r="L2" s="53"/>
      <c r="M2" s="27"/>
    </row>
    <row r="3" spans="1:13" ht="25" customHeight="1">
      <c r="A3" s="12" t="s">
        <v>6</v>
      </c>
      <c r="B3" s="13" t="s">
        <v>76</v>
      </c>
      <c r="C3" s="13" t="s">
        <v>7</v>
      </c>
      <c r="D3" s="13" t="s">
        <v>3</v>
      </c>
      <c r="E3" s="13" t="s">
        <v>15</v>
      </c>
      <c r="F3" s="13" t="s">
        <v>8</v>
      </c>
      <c r="G3" s="13" t="s">
        <v>16</v>
      </c>
      <c r="H3" s="12" t="s">
        <v>22</v>
      </c>
      <c r="I3" s="12" t="s">
        <v>78</v>
      </c>
      <c r="J3" s="13" t="s">
        <v>5</v>
      </c>
      <c r="K3" s="13" t="s">
        <v>82</v>
      </c>
      <c r="L3" s="13" t="s">
        <v>10</v>
      </c>
    </row>
    <row r="4" spans="1:13" ht="25" customHeight="1">
      <c r="A4" s="14" t="s">
        <v>21</v>
      </c>
      <c r="B4" s="16">
        <v>2010</v>
      </c>
      <c r="C4" s="16" t="s">
        <v>11</v>
      </c>
      <c r="D4" s="33">
        <v>60000000</v>
      </c>
      <c r="E4" s="33">
        <v>60000000</v>
      </c>
      <c r="F4" s="33">
        <f>74944706-20474662</f>
        <v>54470044</v>
      </c>
      <c r="G4" s="33">
        <v>16224522.1</v>
      </c>
      <c r="H4" s="33">
        <f>D4-E4</f>
        <v>0</v>
      </c>
      <c r="I4" s="33" t="s">
        <v>80</v>
      </c>
      <c r="J4" s="34">
        <v>4.8000000000000001E-2</v>
      </c>
      <c r="K4" s="16" t="s">
        <v>89</v>
      </c>
      <c r="L4" s="18">
        <v>46022</v>
      </c>
    </row>
    <row r="5" spans="1:13">
      <c r="A5" s="39"/>
      <c r="E5" s="39"/>
    </row>
    <row r="6" spans="1:13">
      <c r="A6" s="1"/>
      <c r="B6" s="2"/>
      <c r="C6" s="1"/>
    </row>
    <row r="7" spans="1:13" ht="22.5">
      <c r="A7" s="8"/>
      <c r="B7" s="8"/>
      <c r="C7" s="8"/>
    </row>
    <row r="8" spans="1:13" ht="23.15" customHeight="1">
      <c r="A8" s="47"/>
      <c r="B8" s="47"/>
      <c r="C8" s="47"/>
      <c r="D8" s="47"/>
      <c r="E8" s="47"/>
      <c r="F8" s="47"/>
      <c r="G8" s="47"/>
      <c r="H8" s="47"/>
      <c r="I8" s="29"/>
    </row>
    <row r="9" spans="1:13" ht="18.5">
      <c r="A9" s="11"/>
      <c r="B9" s="11"/>
      <c r="C9" s="11"/>
      <c r="D9" s="10"/>
      <c r="E9" s="10"/>
    </row>
    <row r="13" spans="1:13" ht="18.5">
      <c r="E13" s="21"/>
      <c r="F13" s="21"/>
      <c r="G13" s="21"/>
      <c r="H13" s="21"/>
      <c r="I13" s="21"/>
    </row>
    <row r="37" spans="1:2" ht="16.5">
      <c r="A37" s="19"/>
      <c r="B37" s="19"/>
    </row>
    <row r="38" spans="1:2" ht="16.5">
      <c r="A38" s="28"/>
      <c r="B38" s="10"/>
    </row>
    <row r="39" spans="1:2" ht="16.5">
      <c r="A39" s="10"/>
      <c r="B39" s="10"/>
    </row>
    <row r="40" spans="1:2" ht="16.5">
      <c r="A40" s="10"/>
      <c r="B40" s="10"/>
    </row>
    <row r="41" spans="1:2" ht="16.5">
      <c r="A41" s="10"/>
      <c r="B41" s="10"/>
    </row>
    <row r="42" spans="1:2" ht="16.5">
      <c r="A42" s="10"/>
      <c r="B42" s="10"/>
    </row>
    <row r="43" spans="1:2" ht="16.5">
      <c r="A43" s="10"/>
      <c r="B43" s="10"/>
    </row>
    <row r="44" spans="1:2" ht="16.5">
      <c r="A44" s="10"/>
      <c r="B44" s="10"/>
    </row>
    <row r="45" spans="1:2" ht="16.5">
      <c r="A45" s="10"/>
      <c r="B45" s="10"/>
    </row>
    <row r="46" spans="1:2" ht="16.5">
      <c r="A46" s="10"/>
      <c r="B46" s="10"/>
    </row>
    <row r="47" spans="1:2" ht="16.5">
      <c r="A47" s="10"/>
      <c r="B47" s="10"/>
    </row>
  </sheetData>
  <mergeCells count="5">
    <mergeCell ref="I2:L2"/>
    <mergeCell ref="A2:B2"/>
    <mergeCell ref="C2:D2"/>
    <mergeCell ref="A8:H8"/>
    <mergeCell ref="E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92D050"/>
  </sheetPr>
  <dimension ref="A2:M70"/>
  <sheetViews>
    <sheetView zoomScale="85" zoomScaleNormal="85" workbookViewId="0">
      <selection activeCell="H35" sqref="A8:H35"/>
    </sheetView>
  </sheetViews>
  <sheetFormatPr defaultColWidth="8.58203125" defaultRowHeight="11.5"/>
  <cols>
    <col min="1" max="1" width="48.83203125" style="3" bestFit="1" customWidth="1"/>
    <col min="2" max="2" width="13.33203125" style="3" bestFit="1" customWidth="1"/>
    <col min="3" max="3" width="9.58203125" style="3" bestFit="1" customWidth="1"/>
    <col min="4" max="4" width="22.58203125" style="3" bestFit="1" customWidth="1"/>
    <col min="5" max="5" width="23.08203125" style="3" customWidth="1"/>
    <col min="6" max="6" width="18.08203125" style="3" bestFit="1" customWidth="1"/>
    <col min="7" max="7" width="12.58203125" style="3" bestFit="1" customWidth="1"/>
    <col min="8" max="8" width="24.08203125" style="3" bestFit="1" customWidth="1"/>
    <col min="9" max="9" width="24.08203125" style="3" customWidth="1"/>
    <col min="10" max="10" width="12.5" style="3" bestFit="1" customWidth="1"/>
    <col min="11" max="11" width="13.83203125" style="3" bestFit="1" customWidth="1"/>
    <col min="12" max="12" width="13.5" style="3" customWidth="1"/>
    <col min="13" max="16384" width="8.58203125" style="3"/>
  </cols>
  <sheetData>
    <row r="2" spans="1:13" ht="30" customHeight="1">
      <c r="A2" s="43" t="s">
        <v>0</v>
      </c>
      <c r="B2" s="44"/>
      <c r="C2" s="43" t="s">
        <v>1</v>
      </c>
      <c r="D2" s="44"/>
      <c r="E2" s="43" t="s">
        <v>4</v>
      </c>
      <c r="F2" s="45"/>
      <c r="G2" s="45"/>
      <c r="H2" s="44"/>
      <c r="I2" s="51" t="s">
        <v>2</v>
      </c>
      <c r="J2" s="52"/>
      <c r="K2" s="52"/>
      <c r="L2" s="53"/>
      <c r="M2" s="4"/>
    </row>
    <row r="3" spans="1:13" ht="25" customHeight="1">
      <c r="A3" s="12" t="s">
        <v>6</v>
      </c>
      <c r="B3" s="13" t="s">
        <v>76</v>
      </c>
      <c r="C3" s="12" t="s">
        <v>7</v>
      </c>
      <c r="D3" s="12" t="s">
        <v>3</v>
      </c>
      <c r="E3" s="12" t="s">
        <v>15</v>
      </c>
      <c r="F3" s="12" t="s">
        <v>8</v>
      </c>
      <c r="G3" s="12" t="s">
        <v>16</v>
      </c>
      <c r="H3" s="12" t="s">
        <v>22</v>
      </c>
      <c r="I3" s="12" t="s">
        <v>78</v>
      </c>
      <c r="J3" s="12" t="s">
        <v>5</v>
      </c>
      <c r="K3" s="12" t="s">
        <v>9</v>
      </c>
      <c r="L3" s="12" t="s">
        <v>10</v>
      </c>
      <c r="M3" s="5"/>
    </row>
    <row r="4" spans="1:13" ht="25" customHeight="1">
      <c r="A4" s="14" t="s">
        <v>14</v>
      </c>
      <c r="B4" s="16">
        <v>2018</v>
      </c>
      <c r="C4" s="16" t="s">
        <v>11</v>
      </c>
      <c r="D4" s="33">
        <v>42000000</v>
      </c>
      <c r="E4" s="33">
        <f>D4-H4</f>
        <v>37143557</v>
      </c>
      <c r="F4" s="33">
        <f>101700000*12.02%</f>
        <v>12224340</v>
      </c>
      <c r="G4" s="33">
        <v>27718362</v>
      </c>
      <c r="H4" s="33">
        <v>4856443</v>
      </c>
      <c r="I4" s="33" t="s">
        <v>80</v>
      </c>
      <c r="J4" s="34">
        <v>-5.0000000000000001E-3</v>
      </c>
      <c r="K4" s="16" t="s">
        <v>83</v>
      </c>
      <c r="L4" s="18">
        <v>46022</v>
      </c>
      <c r="M4" s="5"/>
    </row>
    <row r="5" spans="1:13" ht="25" customHeight="1">
      <c r="A5" s="14" t="s">
        <v>19</v>
      </c>
      <c r="B5" s="16">
        <v>2019</v>
      </c>
      <c r="C5" s="16" t="s">
        <v>11</v>
      </c>
      <c r="D5" s="33">
        <v>20000000</v>
      </c>
      <c r="E5" s="33">
        <f>D5-H5</f>
        <v>16131001</v>
      </c>
      <c r="F5" s="33">
        <f>100000*3.96%</f>
        <v>3959.9999999999995</v>
      </c>
      <c r="G5" s="33">
        <v>16698808</v>
      </c>
      <c r="H5" s="33">
        <v>3868999</v>
      </c>
      <c r="I5" s="33" t="s">
        <v>80</v>
      </c>
      <c r="J5" s="34">
        <v>0.125</v>
      </c>
      <c r="K5" s="16" t="s">
        <v>85</v>
      </c>
      <c r="L5" s="18">
        <v>46022</v>
      </c>
    </row>
    <row r="8" spans="1:13">
      <c r="A8" s="7"/>
      <c r="D8" s="6"/>
      <c r="E8" s="6"/>
    </row>
    <row r="9" spans="1:13" ht="23.15" customHeight="1">
      <c r="A9" s="47"/>
      <c r="B9" s="47"/>
      <c r="C9" s="47"/>
      <c r="D9" s="47"/>
      <c r="E9" s="47"/>
      <c r="F9" s="47"/>
      <c r="G9" s="47"/>
      <c r="H9" s="47"/>
      <c r="I9" s="29"/>
    </row>
    <row r="12" spans="1:13" ht="15.5">
      <c r="A12" s="30"/>
      <c r="G12" s="30"/>
    </row>
    <row r="19" spans="4:9" ht="11.15" customHeight="1">
      <c r="D19" s="21"/>
      <c r="E19" s="21"/>
      <c r="F19" s="21"/>
      <c r="G19" s="21"/>
      <c r="H19" s="21"/>
      <c r="I19" s="21"/>
    </row>
    <row r="20" spans="4:9" ht="8.15" customHeight="1">
      <c r="D20" s="21"/>
      <c r="E20" s="21"/>
      <c r="F20" s="21"/>
      <c r="G20" s="21"/>
      <c r="H20" s="21"/>
      <c r="I20" s="21"/>
    </row>
    <row r="60" spans="1:9" ht="16.5">
      <c r="A60" s="19"/>
      <c r="B60" s="19"/>
      <c r="G60" s="19"/>
      <c r="H60" s="19"/>
      <c r="I60" s="19"/>
    </row>
    <row r="61" spans="1:9" ht="16.5">
      <c r="A61" s="28"/>
      <c r="B61" s="10"/>
      <c r="G61" s="28"/>
      <c r="H61" s="10"/>
      <c r="I61" s="10"/>
    </row>
    <row r="62" spans="1:9" ht="16.5">
      <c r="A62" s="10"/>
      <c r="B62" s="10"/>
      <c r="G62" s="10"/>
      <c r="H62" s="10"/>
      <c r="I62" s="10"/>
    </row>
    <row r="63" spans="1:9" ht="16.5">
      <c r="A63" s="10"/>
      <c r="B63" s="10"/>
      <c r="G63" s="10"/>
      <c r="H63" s="10"/>
      <c r="I63" s="10"/>
    </row>
    <row r="64" spans="1:9" ht="16.5">
      <c r="A64" s="10"/>
      <c r="B64" s="10"/>
      <c r="G64" s="10"/>
      <c r="H64" s="10"/>
      <c r="I64" s="10"/>
    </row>
    <row r="65" spans="1:9" ht="16.5">
      <c r="A65" s="10"/>
      <c r="B65" s="10"/>
      <c r="G65" s="10"/>
      <c r="H65" s="10"/>
      <c r="I65" s="10"/>
    </row>
    <row r="66" spans="1:9" ht="16.5">
      <c r="A66" s="10"/>
      <c r="B66" s="10"/>
      <c r="G66" s="10"/>
      <c r="H66" s="10"/>
      <c r="I66" s="10"/>
    </row>
    <row r="67" spans="1:9" ht="16.5">
      <c r="A67" s="10"/>
      <c r="B67" s="10"/>
      <c r="G67" s="10"/>
      <c r="H67" s="10"/>
      <c r="I67" s="10"/>
    </row>
    <row r="68" spans="1:9" ht="16.5">
      <c r="A68" s="10"/>
      <c r="B68" s="10"/>
      <c r="G68" s="10"/>
      <c r="H68" s="10"/>
      <c r="I68" s="10"/>
    </row>
    <row r="69" spans="1:9" ht="16.5">
      <c r="A69" s="10"/>
      <c r="B69" s="10"/>
      <c r="G69" s="10"/>
      <c r="H69" s="10"/>
      <c r="I69" s="10"/>
    </row>
    <row r="70" spans="1:9" ht="16.5">
      <c r="A70" s="10"/>
      <c r="B70" s="10"/>
      <c r="G70" s="10"/>
      <c r="H70" s="10"/>
      <c r="I70" s="10"/>
    </row>
  </sheetData>
  <mergeCells count="5">
    <mergeCell ref="I2:L2"/>
    <mergeCell ref="A9:H9"/>
    <mergeCell ref="A2:B2"/>
    <mergeCell ref="C2:D2"/>
    <mergeCell ref="E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8DBE-2517-4790-A8B6-94C0A1C8F5E3}">
  <sheetPr>
    <tabColor rgb="FF92D050"/>
  </sheetPr>
  <dimension ref="A2:K47"/>
  <sheetViews>
    <sheetView zoomScale="85" zoomScaleNormal="85" workbookViewId="0">
      <selection activeCell="E15" sqref="A7:H15"/>
    </sheetView>
  </sheetViews>
  <sheetFormatPr defaultRowHeight="13.5"/>
  <cols>
    <col min="1" max="1" width="39" bestFit="1" customWidth="1"/>
    <col min="2" max="2" width="13.58203125" bestFit="1" customWidth="1"/>
    <col min="3" max="3" width="9.75" bestFit="1" customWidth="1"/>
    <col min="4" max="4" width="22.75" bestFit="1" customWidth="1"/>
    <col min="5" max="5" width="31.58203125" customWidth="1"/>
    <col min="6" max="6" width="12.33203125" bestFit="1" customWidth="1"/>
    <col min="7" max="7" width="13.5" bestFit="1" customWidth="1"/>
    <col min="8" max="8" width="24.08203125" bestFit="1" customWidth="1"/>
    <col min="9" max="9" width="11.75" bestFit="1" customWidth="1"/>
    <col min="10" max="10" width="24.08203125" bestFit="1" customWidth="1"/>
    <col min="11" max="11" width="10.75" bestFit="1" customWidth="1"/>
  </cols>
  <sheetData>
    <row r="2" spans="1:11" ht="18.5">
      <c r="A2" s="43" t="s">
        <v>0</v>
      </c>
      <c r="B2" s="44"/>
      <c r="C2" s="43" t="s">
        <v>1</v>
      </c>
      <c r="D2" s="44"/>
      <c r="E2" s="43" t="s">
        <v>4</v>
      </c>
      <c r="F2" s="45"/>
      <c r="G2" s="45"/>
      <c r="H2" s="44"/>
      <c r="I2" s="51" t="s">
        <v>2</v>
      </c>
      <c r="J2" s="52"/>
      <c r="K2" s="53"/>
    </row>
    <row r="3" spans="1:11" ht="18.5">
      <c r="A3" s="12" t="s">
        <v>6</v>
      </c>
      <c r="B3" s="13" t="s">
        <v>76</v>
      </c>
      <c r="C3" s="13" t="s">
        <v>7</v>
      </c>
      <c r="D3" s="13" t="s">
        <v>3</v>
      </c>
      <c r="E3" s="13" t="s">
        <v>88</v>
      </c>
      <c r="F3" s="13" t="s">
        <v>20</v>
      </c>
      <c r="G3" s="13" t="s">
        <v>16</v>
      </c>
      <c r="H3" s="12" t="s">
        <v>22</v>
      </c>
      <c r="I3" s="12" t="s">
        <v>78</v>
      </c>
      <c r="J3" s="13" t="s">
        <v>77</v>
      </c>
      <c r="K3" s="13" t="s">
        <v>10</v>
      </c>
    </row>
    <row r="4" spans="1:11" ht="18.5">
      <c r="A4" s="14" t="s">
        <v>75</v>
      </c>
      <c r="B4" s="16">
        <v>2023</v>
      </c>
      <c r="C4" s="16" t="s">
        <v>11</v>
      </c>
      <c r="D4" s="33">
        <v>230000000</v>
      </c>
      <c r="E4" s="33">
        <v>230883684</v>
      </c>
      <c r="F4" s="33">
        <v>2336179</v>
      </c>
      <c r="G4" s="33">
        <v>284512916</v>
      </c>
      <c r="H4" s="33">
        <v>0</v>
      </c>
      <c r="I4" s="33" t="s">
        <v>79</v>
      </c>
      <c r="J4" s="34">
        <v>8.0600000000000005E-2</v>
      </c>
      <c r="K4" s="18">
        <v>46022</v>
      </c>
    </row>
    <row r="7" spans="1:11" ht="23">
      <c r="A7" s="47"/>
      <c r="B7" s="47"/>
      <c r="C7" s="47"/>
      <c r="D7" s="47"/>
      <c r="E7" s="47"/>
      <c r="F7" s="47"/>
      <c r="G7" s="47"/>
      <c r="H7" s="47"/>
      <c r="I7" s="29"/>
    </row>
    <row r="37" spans="1:2" ht="16.5">
      <c r="A37" s="19"/>
      <c r="B37" s="19"/>
    </row>
    <row r="38" spans="1:2" ht="16.5">
      <c r="A38" s="28"/>
      <c r="B38" s="10"/>
    </row>
    <row r="39" spans="1:2" ht="16.5">
      <c r="A39" s="10"/>
      <c r="B39" s="10"/>
    </row>
    <row r="40" spans="1:2" ht="16.5">
      <c r="A40" s="10"/>
      <c r="B40" s="10"/>
    </row>
    <row r="41" spans="1:2" ht="16.5">
      <c r="A41" s="10"/>
      <c r="B41" s="10"/>
    </row>
    <row r="42" spans="1:2" ht="16.5">
      <c r="A42" s="10"/>
      <c r="B42" s="19"/>
    </row>
    <row r="43" spans="1:2" ht="16.5">
      <c r="A43" s="10"/>
      <c r="B43" s="10"/>
    </row>
    <row r="44" spans="1:2" ht="16.5">
      <c r="A44" s="10"/>
      <c r="B44" s="10"/>
    </row>
    <row r="45" spans="1:2" ht="16.5">
      <c r="A45" s="10"/>
      <c r="B45" s="10"/>
    </row>
    <row r="46" spans="1:2" ht="16.5">
      <c r="A46" s="10"/>
      <c r="B46" s="10"/>
    </row>
    <row r="47" spans="1:2" ht="16.5">
      <c r="A47" s="10"/>
      <c r="B47" s="10"/>
    </row>
  </sheetData>
  <mergeCells count="5">
    <mergeCell ref="I2:K2"/>
    <mergeCell ref="A2:B2"/>
    <mergeCell ref="C2:D2"/>
    <mergeCell ref="E2:H2"/>
    <mergeCell ref="A7:H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736F4-19C2-42BC-A3E2-78490011AB60}">
  <sheetPr>
    <tabColor rgb="FF92D050"/>
  </sheetPr>
  <dimension ref="A2:L37"/>
  <sheetViews>
    <sheetView workbookViewId="0">
      <selection activeCell="G24" sqref="A7:H24"/>
    </sheetView>
  </sheetViews>
  <sheetFormatPr defaultRowHeight="13.5"/>
  <cols>
    <col min="1" max="1" width="43.33203125" customWidth="1"/>
    <col min="2" max="2" width="14.08203125" bestFit="1" customWidth="1"/>
    <col min="3" max="3" width="9.75" bestFit="1" customWidth="1"/>
    <col min="4" max="4" width="22.75" bestFit="1" customWidth="1"/>
    <col min="5" max="5" width="12.08203125" bestFit="1" customWidth="1"/>
    <col min="6" max="6" width="18.25" bestFit="1" customWidth="1"/>
    <col min="7" max="7" width="14.83203125" customWidth="1"/>
    <col min="8" max="8" width="24" bestFit="1" customWidth="1"/>
    <col min="9" max="9" width="12.25" bestFit="1" customWidth="1"/>
    <col min="10" max="10" width="12.58203125" bestFit="1" customWidth="1"/>
    <col min="11" max="11" width="24.33203125" bestFit="1" customWidth="1"/>
    <col min="12" max="12" width="10.75" bestFit="1" customWidth="1"/>
  </cols>
  <sheetData>
    <row r="2" spans="1:12" ht="18.5">
      <c r="A2" s="43" t="s">
        <v>0</v>
      </c>
      <c r="B2" s="44"/>
      <c r="C2" s="43" t="s">
        <v>1</v>
      </c>
      <c r="D2" s="44"/>
      <c r="E2" s="43" t="s">
        <v>4</v>
      </c>
      <c r="F2" s="45"/>
      <c r="G2" s="45"/>
      <c r="H2" s="44"/>
      <c r="I2" s="51" t="s">
        <v>2</v>
      </c>
      <c r="J2" s="52"/>
      <c r="K2" s="52"/>
      <c r="L2" s="53"/>
    </row>
    <row r="3" spans="1:12" ht="18.5">
      <c r="A3" s="12" t="s">
        <v>6</v>
      </c>
      <c r="B3" s="13" t="s">
        <v>76</v>
      </c>
      <c r="C3" s="13" t="s">
        <v>7</v>
      </c>
      <c r="D3" s="13" t="s">
        <v>3</v>
      </c>
      <c r="E3" s="13" t="s">
        <v>15</v>
      </c>
      <c r="F3" s="13" t="s">
        <v>8</v>
      </c>
      <c r="G3" s="13" t="s">
        <v>16</v>
      </c>
      <c r="H3" s="12" t="s">
        <v>22</v>
      </c>
      <c r="I3" s="12" t="s">
        <v>78</v>
      </c>
      <c r="J3" s="13" t="s">
        <v>5</v>
      </c>
      <c r="K3" s="13" t="s">
        <v>82</v>
      </c>
      <c r="L3" s="13" t="s">
        <v>10</v>
      </c>
    </row>
    <row r="4" spans="1:12" ht="18.5">
      <c r="A4" s="14" t="s">
        <v>91</v>
      </c>
      <c r="B4" s="16">
        <v>2025</v>
      </c>
      <c r="C4" s="16" t="s">
        <v>11</v>
      </c>
      <c r="D4" s="33">
        <v>77000000</v>
      </c>
      <c r="E4" s="33">
        <v>0</v>
      </c>
      <c r="F4" s="33">
        <v>0</v>
      </c>
      <c r="G4" s="33">
        <v>0</v>
      </c>
      <c r="H4" s="33">
        <f>D4-E4</f>
        <v>77000000</v>
      </c>
      <c r="I4" s="33" t="s">
        <v>80</v>
      </c>
      <c r="J4" s="34">
        <v>0</v>
      </c>
      <c r="K4" s="16" t="s">
        <v>96</v>
      </c>
      <c r="L4" s="18">
        <v>46022</v>
      </c>
    </row>
    <row r="7" spans="1:12" ht="23">
      <c r="A7" s="47"/>
      <c r="B7" s="47"/>
      <c r="C7" s="47"/>
      <c r="D7" s="47"/>
      <c r="E7" s="47"/>
      <c r="F7" s="47"/>
      <c r="G7" s="47"/>
      <c r="H7" s="47"/>
    </row>
    <row r="8" spans="1:12" ht="18.5">
      <c r="A8" s="11"/>
      <c r="B8" s="11"/>
      <c r="C8" s="11"/>
      <c r="D8" s="10"/>
      <c r="E8" s="10"/>
    </row>
    <row r="27" spans="1:2" ht="16.5">
      <c r="A27" s="19"/>
      <c r="B27" s="19"/>
    </row>
    <row r="28" spans="1:2" ht="16.5">
      <c r="A28" s="28"/>
      <c r="B28" s="10"/>
    </row>
    <row r="29" spans="1:2" ht="16.5">
      <c r="A29" s="10"/>
      <c r="B29" s="10"/>
    </row>
    <row r="30" spans="1:2" ht="16.5">
      <c r="A30" s="10"/>
      <c r="B30" s="10"/>
    </row>
    <row r="31" spans="1:2" ht="16.5">
      <c r="A31" s="10"/>
      <c r="B31" s="10"/>
    </row>
    <row r="32" spans="1:2" ht="16.5">
      <c r="A32" s="10"/>
      <c r="B32" s="10"/>
    </row>
    <row r="33" spans="1:2" ht="16.5">
      <c r="A33" s="10"/>
      <c r="B33" s="10"/>
    </row>
    <row r="34" spans="1:2" ht="16.5">
      <c r="A34" s="10"/>
      <c r="B34" s="10"/>
    </row>
    <row r="35" spans="1:2" ht="16.5">
      <c r="A35" s="10"/>
      <c r="B35" s="10"/>
    </row>
    <row r="36" spans="1:2" ht="16.5">
      <c r="A36" s="10"/>
      <c r="B36" s="10"/>
    </row>
    <row r="37" spans="1:2" ht="16.5">
      <c r="A37" s="10"/>
      <c r="B37" s="10"/>
    </row>
  </sheetData>
  <mergeCells count="5">
    <mergeCell ref="A2:B2"/>
    <mergeCell ref="C2:D2"/>
    <mergeCell ref="E2:H2"/>
    <mergeCell ref="I2:L2"/>
    <mergeCell ref="A7:H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D4B8-0FAB-49C3-A1EC-7540542DBFD9}">
  <sheetPr>
    <tabColor rgb="FF92D050"/>
  </sheetPr>
  <dimension ref="A2:L36"/>
  <sheetViews>
    <sheetView workbookViewId="0">
      <selection activeCell="D12" sqref="A6:H12"/>
    </sheetView>
  </sheetViews>
  <sheetFormatPr defaultRowHeight="13.5"/>
  <cols>
    <col min="1" max="1" width="39" bestFit="1" customWidth="1"/>
    <col min="2" max="2" width="14.08203125" bestFit="1" customWidth="1"/>
    <col min="3" max="3" width="9.75" bestFit="1" customWidth="1"/>
    <col min="4" max="4" width="22.75" bestFit="1" customWidth="1"/>
    <col min="5" max="5" width="12.08203125" bestFit="1" customWidth="1"/>
    <col min="6" max="6" width="18.25" bestFit="1" customWidth="1"/>
    <col min="7" max="7" width="10.25" bestFit="1" customWidth="1"/>
    <col min="8" max="8" width="24.08203125" bestFit="1" customWidth="1"/>
    <col min="9" max="9" width="12.25" bestFit="1" customWidth="1"/>
    <col min="10" max="10" width="12.58203125" bestFit="1" customWidth="1"/>
    <col min="11" max="11" width="24.33203125" bestFit="1" customWidth="1"/>
    <col min="12" max="12" width="10.75" bestFit="1" customWidth="1"/>
  </cols>
  <sheetData>
    <row r="2" spans="1:12" ht="18.5">
      <c r="A2" s="43" t="s">
        <v>0</v>
      </c>
      <c r="B2" s="44"/>
      <c r="C2" s="43" t="s">
        <v>1</v>
      </c>
      <c r="D2" s="44"/>
      <c r="E2" s="43" t="s">
        <v>4</v>
      </c>
      <c r="F2" s="45"/>
      <c r="G2" s="45"/>
      <c r="H2" s="44"/>
      <c r="I2" s="51" t="s">
        <v>2</v>
      </c>
      <c r="J2" s="52"/>
      <c r="K2" s="52"/>
      <c r="L2" s="53"/>
    </row>
    <row r="3" spans="1:12" ht="18.5">
      <c r="A3" s="12" t="s">
        <v>6</v>
      </c>
      <c r="B3" s="13" t="s">
        <v>76</v>
      </c>
      <c r="C3" s="13" t="s">
        <v>7</v>
      </c>
      <c r="D3" s="13" t="s">
        <v>3</v>
      </c>
      <c r="E3" s="13" t="s">
        <v>15</v>
      </c>
      <c r="F3" s="13" t="s">
        <v>8</v>
      </c>
      <c r="G3" s="13" t="s">
        <v>16</v>
      </c>
      <c r="H3" s="12" t="s">
        <v>22</v>
      </c>
      <c r="I3" s="12" t="s">
        <v>78</v>
      </c>
      <c r="J3" s="13" t="s">
        <v>5</v>
      </c>
      <c r="K3" s="13" t="s">
        <v>82</v>
      </c>
      <c r="L3" s="13" t="s">
        <v>10</v>
      </c>
    </row>
    <row r="4" spans="1:12" ht="18.5">
      <c r="A4" s="14" t="s">
        <v>90</v>
      </c>
      <c r="B4" s="16">
        <v>2025</v>
      </c>
      <c r="C4" s="16" t="s">
        <v>11</v>
      </c>
      <c r="D4" s="33">
        <v>77000000</v>
      </c>
      <c r="E4" s="33">
        <v>35420000</v>
      </c>
      <c r="F4" s="33">
        <v>460703</v>
      </c>
      <c r="G4" s="33">
        <v>36556357</v>
      </c>
      <c r="H4" s="33">
        <f>D4-E4</f>
        <v>41580000</v>
      </c>
      <c r="I4" s="33" t="s">
        <v>80</v>
      </c>
      <c r="J4" s="34">
        <v>8.5000000000000006E-2</v>
      </c>
      <c r="K4" s="16" t="s">
        <v>85</v>
      </c>
      <c r="L4" s="18">
        <v>46022</v>
      </c>
    </row>
    <row r="6" spans="1:12" ht="23">
      <c r="A6" s="47"/>
      <c r="B6" s="47"/>
      <c r="C6" s="47"/>
      <c r="D6" s="47"/>
      <c r="E6" s="47"/>
      <c r="F6" s="47"/>
      <c r="G6" s="47"/>
      <c r="H6" s="47"/>
    </row>
    <row r="7" spans="1:12" ht="18.5">
      <c r="A7" s="11"/>
      <c r="B7" s="11"/>
      <c r="C7" s="11"/>
      <c r="D7" s="10"/>
      <c r="E7" s="10"/>
    </row>
    <row r="26" spans="1:2" ht="16.5">
      <c r="A26" s="19"/>
      <c r="B26" s="19"/>
    </row>
    <row r="27" spans="1:2" ht="16.5">
      <c r="A27" s="28"/>
      <c r="B27" s="10"/>
    </row>
    <row r="28" spans="1:2" ht="16.5">
      <c r="A28" s="10"/>
      <c r="B28" s="10"/>
    </row>
    <row r="29" spans="1:2" ht="16.5">
      <c r="A29" s="10"/>
      <c r="B29" s="10"/>
    </row>
    <row r="30" spans="1:2" ht="16.5">
      <c r="A30" s="10"/>
      <c r="B30" s="10"/>
    </row>
    <row r="31" spans="1:2" ht="16.5">
      <c r="A31" s="10"/>
      <c r="B31" s="10"/>
    </row>
    <row r="32" spans="1:2" ht="16.5">
      <c r="A32" s="10"/>
      <c r="B32" s="10"/>
    </row>
    <row r="33" spans="1:2" ht="16.5">
      <c r="A33" s="10"/>
      <c r="B33" s="10"/>
    </row>
    <row r="34" spans="1:2" ht="16.5">
      <c r="A34" s="10"/>
      <c r="B34" s="10"/>
    </row>
    <row r="35" spans="1:2" ht="16.5">
      <c r="A35" s="10"/>
      <c r="B35" s="10"/>
    </row>
    <row r="36" spans="1:2" ht="16.5">
      <c r="A36" s="10"/>
      <c r="B36" s="10"/>
    </row>
  </sheetData>
  <mergeCells count="5">
    <mergeCell ref="A2:B2"/>
    <mergeCell ref="C2:D2"/>
    <mergeCell ref="E2:H2"/>
    <mergeCell ref="I2:L2"/>
    <mergeCell ref="A6:H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580E-8755-4636-AC9A-6A86A98DBCD6}">
  <sheetPr>
    <tabColor rgb="FF92D050"/>
  </sheetPr>
  <dimension ref="A2:R128"/>
  <sheetViews>
    <sheetView zoomScale="70" zoomScaleNormal="70" workbookViewId="0">
      <selection activeCell="K47" sqref="K47"/>
    </sheetView>
  </sheetViews>
  <sheetFormatPr defaultRowHeight="13.5"/>
  <cols>
    <col min="1" max="1" width="49" bestFit="1" customWidth="1"/>
    <col min="2" max="2" width="13.58203125" bestFit="1" customWidth="1"/>
    <col min="3" max="3" width="9.75" bestFit="1" customWidth="1"/>
    <col min="4" max="4" width="22.75" bestFit="1" customWidth="1"/>
    <col min="5" max="5" width="21.25" bestFit="1" customWidth="1"/>
    <col min="6" max="6" width="18.25" bestFit="1" customWidth="1"/>
    <col min="7" max="7" width="12.25" customWidth="1"/>
    <col min="8" max="8" width="24.08203125" bestFit="1" customWidth="1"/>
    <col min="9" max="9" width="24.08203125" customWidth="1"/>
    <col min="10" max="10" width="12.58203125" bestFit="1" customWidth="1"/>
    <col min="11" max="11" width="14.33203125" bestFit="1" customWidth="1"/>
    <col min="12" max="12" width="10.75" bestFit="1" customWidth="1"/>
  </cols>
  <sheetData>
    <row r="2" spans="1:18" ht="18.649999999999999" customHeight="1">
      <c r="A2" s="43" t="s">
        <v>0</v>
      </c>
      <c r="B2" s="44"/>
      <c r="C2" s="43" t="s">
        <v>1</v>
      </c>
      <c r="D2" s="44"/>
      <c r="E2" s="43" t="s">
        <v>4</v>
      </c>
      <c r="F2" s="45"/>
      <c r="G2" s="45"/>
      <c r="H2" s="44"/>
      <c r="I2" s="51" t="s">
        <v>2</v>
      </c>
      <c r="J2" s="52"/>
      <c r="K2" s="52"/>
      <c r="L2" s="53"/>
    </row>
    <row r="3" spans="1:18" ht="28">
      <c r="A3" s="12" t="s">
        <v>6</v>
      </c>
      <c r="B3" s="13" t="s">
        <v>76</v>
      </c>
      <c r="C3" s="12" t="s">
        <v>7</v>
      </c>
      <c r="D3" s="12" t="s">
        <v>3</v>
      </c>
      <c r="E3" s="12" t="s">
        <v>15</v>
      </c>
      <c r="F3" s="12" t="s">
        <v>8</v>
      </c>
      <c r="G3" s="12" t="s">
        <v>16</v>
      </c>
      <c r="H3" s="12" t="s">
        <v>22</v>
      </c>
      <c r="I3" s="12" t="s">
        <v>78</v>
      </c>
      <c r="J3" s="12" t="s">
        <v>5</v>
      </c>
      <c r="K3" s="12" t="s">
        <v>9</v>
      </c>
      <c r="L3" s="12" t="s">
        <v>10</v>
      </c>
      <c r="N3" s="41"/>
      <c r="O3" s="40"/>
      <c r="P3" s="40"/>
      <c r="Q3" s="40"/>
      <c r="R3" s="40"/>
    </row>
    <row r="4" spans="1:18" ht="18.5">
      <c r="A4" s="14" t="s">
        <v>26</v>
      </c>
      <c r="B4" s="35">
        <v>2003</v>
      </c>
      <c r="C4" s="35" t="s">
        <v>13</v>
      </c>
      <c r="D4" s="36">
        <v>32000000</v>
      </c>
      <c r="E4" s="36">
        <v>31509028</v>
      </c>
      <c r="F4" s="36">
        <v>49187864</v>
      </c>
      <c r="G4" s="36">
        <v>169373</v>
      </c>
      <c r="H4" s="36">
        <v>1600000</v>
      </c>
      <c r="I4" s="33" t="s">
        <v>80</v>
      </c>
      <c r="J4" s="37">
        <v>7.3899999999999993E-2</v>
      </c>
      <c r="K4" s="35" t="s">
        <v>53</v>
      </c>
      <c r="L4" s="18">
        <v>46022</v>
      </c>
    </row>
    <row r="5" spans="1:18" ht="18.5">
      <c r="A5" s="14" t="s">
        <v>27</v>
      </c>
      <c r="B5" s="35">
        <v>2007</v>
      </c>
      <c r="C5" s="35" t="s">
        <v>13</v>
      </c>
      <c r="D5" s="36">
        <v>11500000</v>
      </c>
      <c r="E5" s="36">
        <v>11557185</v>
      </c>
      <c r="F5" s="36">
        <v>22092196</v>
      </c>
      <c r="G5" s="36">
        <v>102689</v>
      </c>
      <c r="H5" s="36">
        <v>534750</v>
      </c>
      <c r="I5" s="33" t="s">
        <v>80</v>
      </c>
      <c r="J5" s="37">
        <v>0.11600000000000001</v>
      </c>
      <c r="K5" s="35" t="s">
        <v>81</v>
      </c>
      <c r="L5" s="18">
        <v>46022</v>
      </c>
    </row>
    <row r="6" spans="1:18" ht="18.5">
      <c r="A6" s="14" t="s">
        <v>28</v>
      </c>
      <c r="B6" s="35">
        <v>2007</v>
      </c>
      <c r="C6" s="35" t="s">
        <v>13</v>
      </c>
      <c r="D6" s="36">
        <v>2000000</v>
      </c>
      <c r="E6" s="36">
        <v>1990634</v>
      </c>
      <c r="F6" s="36">
        <v>4710542</v>
      </c>
      <c r="G6" s="36">
        <v>205781</v>
      </c>
      <c r="H6" s="36">
        <v>52000</v>
      </c>
      <c r="I6" s="33" t="s">
        <v>80</v>
      </c>
      <c r="J6" s="37">
        <v>0.1166</v>
      </c>
      <c r="K6" s="35" t="s">
        <v>98</v>
      </c>
      <c r="L6" s="18">
        <v>46022</v>
      </c>
    </row>
    <row r="7" spans="1:18" ht="18.5">
      <c r="A7" s="14" t="s">
        <v>29</v>
      </c>
      <c r="B7" s="35">
        <v>2008</v>
      </c>
      <c r="C7" s="35" t="s">
        <v>13</v>
      </c>
      <c r="D7" s="36">
        <v>9500000</v>
      </c>
      <c r="E7" s="36">
        <v>9393448</v>
      </c>
      <c r="F7" s="36">
        <v>20053711</v>
      </c>
      <c r="G7" s="36">
        <v>86381</v>
      </c>
      <c r="H7" s="36">
        <v>658350</v>
      </c>
      <c r="I7" s="33" t="s">
        <v>80</v>
      </c>
      <c r="J7" s="37">
        <v>0.15</v>
      </c>
      <c r="K7" s="35" t="s">
        <v>86</v>
      </c>
      <c r="L7" s="18">
        <v>46022</v>
      </c>
    </row>
    <row r="8" spans="1:18" ht="18.5">
      <c r="A8" s="14" t="s">
        <v>30</v>
      </c>
      <c r="B8" s="35">
        <v>2008</v>
      </c>
      <c r="C8" s="35" t="s">
        <v>13</v>
      </c>
      <c r="D8" s="36">
        <v>2000000</v>
      </c>
      <c r="E8" s="36">
        <v>1997218</v>
      </c>
      <c r="F8" s="36">
        <v>4896244</v>
      </c>
      <c r="G8" s="36">
        <v>330247</v>
      </c>
      <c r="H8" s="36">
        <v>50200</v>
      </c>
      <c r="I8" s="33" t="s">
        <v>80</v>
      </c>
      <c r="J8" s="37">
        <v>0.14729999999999999</v>
      </c>
      <c r="K8" s="35" t="s">
        <v>99</v>
      </c>
      <c r="L8" s="18">
        <v>46022</v>
      </c>
    </row>
    <row r="9" spans="1:18" ht="18.5">
      <c r="A9" s="14" t="s">
        <v>31</v>
      </c>
      <c r="B9" s="35">
        <v>2009</v>
      </c>
      <c r="C9" s="35" t="s">
        <v>13</v>
      </c>
      <c r="D9" s="36">
        <v>6750000</v>
      </c>
      <c r="E9" s="36">
        <v>6500882</v>
      </c>
      <c r="F9" s="36">
        <v>12605113</v>
      </c>
      <c r="G9" s="36">
        <v>1943906</v>
      </c>
      <c r="H9" s="36">
        <v>553500</v>
      </c>
      <c r="I9" s="33" t="s">
        <v>80</v>
      </c>
      <c r="J9" s="37">
        <v>0.14130000000000001</v>
      </c>
      <c r="K9" s="35" t="s">
        <v>95</v>
      </c>
      <c r="L9" s="18">
        <v>46022</v>
      </c>
    </row>
    <row r="10" spans="1:18" ht="18.5">
      <c r="A10" s="14" t="s">
        <v>32</v>
      </c>
      <c r="B10" s="35">
        <v>2009</v>
      </c>
      <c r="C10" s="35" t="s">
        <v>13</v>
      </c>
      <c r="D10" s="36">
        <v>750000</v>
      </c>
      <c r="E10" s="36">
        <v>750530</v>
      </c>
      <c r="F10" s="36">
        <v>1343385</v>
      </c>
      <c r="G10" s="36">
        <v>132009</v>
      </c>
      <c r="H10" s="36">
        <v>14850</v>
      </c>
      <c r="I10" s="33" t="s">
        <v>80</v>
      </c>
      <c r="J10" s="37">
        <v>0.1237</v>
      </c>
      <c r="K10" s="35" t="s">
        <v>100</v>
      </c>
      <c r="L10" s="18">
        <v>46022</v>
      </c>
    </row>
    <row r="11" spans="1:18" ht="18.5">
      <c r="A11" s="14" t="s">
        <v>34</v>
      </c>
      <c r="B11" s="35">
        <v>2009</v>
      </c>
      <c r="C11" s="35" t="s">
        <v>13</v>
      </c>
      <c r="D11" s="36">
        <v>1500000</v>
      </c>
      <c r="E11" s="36">
        <v>1385984</v>
      </c>
      <c r="F11" s="36">
        <v>1889888</v>
      </c>
      <c r="G11" s="36">
        <v>602050</v>
      </c>
      <c r="H11" s="36">
        <v>122250</v>
      </c>
      <c r="I11" s="33" t="s">
        <v>80</v>
      </c>
      <c r="J11" s="37">
        <v>7.4999999999999997E-2</v>
      </c>
      <c r="K11" s="35" t="s">
        <v>94</v>
      </c>
      <c r="L11" s="18">
        <v>46022</v>
      </c>
    </row>
    <row r="12" spans="1:18" ht="18.5">
      <c r="A12" s="14" t="s">
        <v>33</v>
      </c>
      <c r="B12" s="35">
        <v>2009</v>
      </c>
      <c r="C12" s="35" t="s">
        <v>13</v>
      </c>
      <c r="D12" s="36">
        <v>6750000</v>
      </c>
      <c r="E12" s="36">
        <v>6023174</v>
      </c>
      <c r="F12" s="36">
        <v>10085155</v>
      </c>
      <c r="G12" s="36">
        <v>1531061</v>
      </c>
      <c r="H12" s="36">
        <v>745875</v>
      </c>
      <c r="I12" s="33" t="s">
        <v>80</v>
      </c>
      <c r="J12" s="37">
        <v>0.1195</v>
      </c>
      <c r="K12" s="35" t="s">
        <v>87</v>
      </c>
      <c r="L12" s="18">
        <v>46022</v>
      </c>
    </row>
    <row r="13" spans="1:18" ht="18.5">
      <c r="A13" s="14" t="s">
        <v>35</v>
      </c>
      <c r="B13" s="35">
        <v>2010</v>
      </c>
      <c r="C13" s="35" t="s">
        <v>13</v>
      </c>
      <c r="D13" s="36">
        <v>8400000</v>
      </c>
      <c r="E13" s="36">
        <v>7758119</v>
      </c>
      <c r="F13" s="36">
        <v>15269462</v>
      </c>
      <c r="G13" s="36">
        <v>3223439</v>
      </c>
      <c r="H13" s="36">
        <v>999600</v>
      </c>
      <c r="I13" s="33" t="s">
        <v>80</v>
      </c>
      <c r="J13" s="37">
        <v>0.15210000000000001</v>
      </c>
      <c r="K13" s="35" t="s">
        <v>101</v>
      </c>
      <c r="L13" s="18">
        <v>46022</v>
      </c>
    </row>
    <row r="14" spans="1:18" ht="18.5">
      <c r="A14" s="14" t="s">
        <v>38</v>
      </c>
      <c r="B14" s="35">
        <v>2010</v>
      </c>
      <c r="C14" s="35" t="s">
        <v>13</v>
      </c>
      <c r="D14" s="36">
        <v>3400000</v>
      </c>
      <c r="E14" s="36">
        <v>3412598</v>
      </c>
      <c r="F14" s="36">
        <v>5347903</v>
      </c>
      <c r="G14" s="36">
        <v>882189</v>
      </c>
      <c r="H14" s="36">
        <v>132600</v>
      </c>
      <c r="I14" s="33" t="s">
        <v>80</v>
      </c>
      <c r="J14" s="37">
        <v>0.1099</v>
      </c>
      <c r="K14" s="35" t="s">
        <v>102</v>
      </c>
      <c r="L14" s="18">
        <v>46022</v>
      </c>
    </row>
    <row r="15" spans="1:18" ht="18.5">
      <c r="A15" s="14" t="s">
        <v>36</v>
      </c>
      <c r="B15" s="35">
        <v>2010</v>
      </c>
      <c r="C15" s="35" t="s">
        <v>13</v>
      </c>
      <c r="D15" s="36">
        <v>6700000</v>
      </c>
      <c r="E15" s="36">
        <v>6057026</v>
      </c>
      <c r="F15" s="36">
        <v>9932942</v>
      </c>
      <c r="G15" s="36">
        <v>1943310</v>
      </c>
      <c r="H15" s="36">
        <v>666650</v>
      </c>
      <c r="I15" s="33" t="s">
        <v>80</v>
      </c>
      <c r="J15" s="37">
        <v>0.1237</v>
      </c>
      <c r="K15" s="35" t="s">
        <v>103</v>
      </c>
      <c r="L15" s="18">
        <v>46022</v>
      </c>
    </row>
    <row r="16" spans="1:18" ht="18.5">
      <c r="A16" s="14" t="s">
        <v>37</v>
      </c>
      <c r="B16" s="35">
        <v>2010</v>
      </c>
      <c r="C16" s="35" t="s">
        <v>13</v>
      </c>
      <c r="D16" s="36">
        <v>1700000</v>
      </c>
      <c r="E16" s="36">
        <v>1536459</v>
      </c>
      <c r="F16" s="36">
        <v>2122872</v>
      </c>
      <c r="G16" s="36">
        <v>819846</v>
      </c>
      <c r="H16" s="36">
        <v>173400</v>
      </c>
      <c r="I16" s="33" t="s">
        <v>80</v>
      </c>
      <c r="J16" s="37">
        <v>8.7300000000000003E-2</v>
      </c>
      <c r="K16" s="35" t="s">
        <v>81</v>
      </c>
      <c r="L16" s="18">
        <v>46022</v>
      </c>
    </row>
    <row r="17" spans="1:12" ht="18.5">
      <c r="A17" s="14" t="s">
        <v>39</v>
      </c>
      <c r="B17" s="35">
        <v>2011</v>
      </c>
      <c r="C17" s="35" t="s">
        <v>13</v>
      </c>
      <c r="D17" s="36">
        <v>7500000</v>
      </c>
      <c r="E17" s="36">
        <v>6828026</v>
      </c>
      <c r="F17" s="36">
        <v>13023474</v>
      </c>
      <c r="G17" s="36">
        <v>3069830</v>
      </c>
      <c r="H17" s="36">
        <v>978750</v>
      </c>
      <c r="I17" s="33" t="s">
        <v>80</v>
      </c>
      <c r="J17" s="37">
        <v>0.14849999999999999</v>
      </c>
      <c r="K17" s="35" t="s">
        <v>104</v>
      </c>
      <c r="L17" s="18">
        <v>46022</v>
      </c>
    </row>
    <row r="18" spans="1:12" ht="18.5">
      <c r="A18" s="14" t="s">
        <v>42</v>
      </c>
      <c r="B18" s="35">
        <v>2011</v>
      </c>
      <c r="C18" s="35" t="s">
        <v>13</v>
      </c>
      <c r="D18" s="36">
        <v>3000000</v>
      </c>
      <c r="E18" s="36">
        <v>2956857</v>
      </c>
      <c r="F18" s="36">
        <v>4565211</v>
      </c>
      <c r="G18" s="36">
        <v>1177816</v>
      </c>
      <c r="H18" s="36">
        <v>224700</v>
      </c>
      <c r="I18" s="33" t="s">
        <v>80</v>
      </c>
      <c r="J18" s="37">
        <v>0.1231</v>
      </c>
      <c r="K18" s="35" t="s">
        <v>105</v>
      </c>
      <c r="L18" s="18">
        <v>46022</v>
      </c>
    </row>
    <row r="19" spans="1:12" ht="18.5">
      <c r="A19" s="14" t="s">
        <v>41</v>
      </c>
      <c r="B19" s="35">
        <v>2011</v>
      </c>
      <c r="C19" s="35" t="s">
        <v>13</v>
      </c>
      <c r="D19" s="36">
        <v>1500000</v>
      </c>
      <c r="E19" s="36">
        <v>1314900</v>
      </c>
      <c r="F19" s="36">
        <v>2226453</v>
      </c>
      <c r="G19" s="36">
        <v>777394</v>
      </c>
      <c r="H19" s="36">
        <v>192750</v>
      </c>
      <c r="I19" s="33" t="s">
        <v>80</v>
      </c>
      <c r="J19" s="37">
        <v>0.11459999999999999</v>
      </c>
      <c r="K19" s="35" t="s">
        <v>106</v>
      </c>
      <c r="L19" s="18">
        <v>46022</v>
      </c>
    </row>
    <row r="20" spans="1:12" ht="18.5">
      <c r="A20" s="14" t="s">
        <v>40</v>
      </c>
      <c r="B20" s="35">
        <v>2011</v>
      </c>
      <c r="C20" s="35" t="s">
        <v>13</v>
      </c>
      <c r="D20" s="36">
        <v>6000000</v>
      </c>
      <c r="E20" s="36">
        <v>5067622</v>
      </c>
      <c r="F20" s="36">
        <v>8284440</v>
      </c>
      <c r="G20" s="36">
        <v>2612316</v>
      </c>
      <c r="H20" s="36">
        <v>957000</v>
      </c>
      <c r="I20" s="33" t="s">
        <v>80</v>
      </c>
      <c r="J20" s="37">
        <v>0.1351</v>
      </c>
      <c r="K20" s="35" t="s">
        <v>107</v>
      </c>
      <c r="L20" s="18">
        <v>46022</v>
      </c>
    </row>
    <row r="21" spans="1:12" ht="18.5">
      <c r="A21" s="14" t="s">
        <v>43</v>
      </c>
      <c r="B21" s="35">
        <v>2013</v>
      </c>
      <c r="C21" s="35" t="s">
        <v>13</v>
      </c>
      <c r="D21" s="36">
        <v>14400000</v>
      </c>
      <c r="E21" s="36">
        <v>13841005</v>
      </c>
      <c r="F21" s="36">
        <v>18510317</v>
      </c>
      <c r="G21" s="36">
        <v>12294987</v>
      </c>
      <c r="H21" s="36">
        <v>1056299</v>
      </c>
      <c r="I21" s="33" t="s">
        <v>80</v>
      </c>
      <c r="J21" s="37">
        <v>0.13009999999999999</v>
      </c>
      <c r="K21" s="35" t="s">
        <v>93</v>
      </c>
      <c r="L21" s="18">
        <v>46022</v>
      </c>
    </row>
    <row r="22" spans="1:12" ht="18.5">
      <c r="A22" s="14" t="s">
        <v>44</v>
      </c>
      <c r="B22" s="35">
        <v>2013</v>
      </c>
      <c r="C22" s="35" t="s">
        <v>13</v>
      </c>
      <c r="D22" s="36">
        <v>11500000</v>
      </c>
      <c r="E22" s="36">
        <v>10452188</v>
      </c>
      <c r="F22" s="36">
        <v>15967495</v>
      </c>
      <c r="G22" s="36">
        <v>7742618</v>
      </c>
      <c r="H22" s="36">
        <v>1075607</v>
      </c>
      <c r="I22" s="33" t="s">
        <v>80</v>
      </c>
      <c r="J22" s="37">
        <v>0.15939999999999999</v>
      </c>
      <c r="K22" s="35" t="s">
        <v>108</v>
      </c>
      <c r="L22" s="18">
        <v>46022</v>
      </c>
    </row>
    <row r="23" spans="1:12" ht="18.5">
      <c r="A23" s="14" t="s">
        <v>45</v>
      </c>
      <c r="B23" s="35">
        <v>2013</v>
      </c>
      <c r="C23" s="35" t="s">
        <v>13</v>
      </c>
      <c r="D23" s="36">
        <v>2900000</v>
      </c>
      <c r="E23" s="36">
        <v>2691200</v>
      </c>
      <c r="F23" s="36">
        <v>3655079</v>
      </c>
      <c r="G23" s="36">
        <v>2756317</v>
      </c>
      <c r="H23" s="36">
        <v>208800</v>
      </c>
      <c r="I23" s="33" t="s">
        <v>80</v>
      </c>
      <c r="J23" s="37">
        <v>0.12720000000000001</v>
      </c>
      <c r="K23" s="35" t="s">
        <v>101</v>
      </c>
      <c r="L23" s="18">
        <v>46022</v>
      </c>
    </row>
    <row r="24" spans="1:12" ht="18.5">
      <c r="A24" s="14" t="s">
        <v>46</v>
      </c>
      <c r="B24" s="35">
        <v>2014</v>
      </c>
      <c r="C24" s="35" t="s">
        <v>13</v>
      </c>
      <c r="D24" s="36">
        <v>29000000</v>
      </c>
      <c r="E24" s="36">
        <v>27329330</v>
      </c>
      <c r="F24" s="36">
        <v>34765595</v>
      </c>
      <c r="G24" s="36">
        <v>25932203</v>
      </c>
      <c r="H24" s="36">
        <v>2207706</v>
      </c>
      <c r="I24" s="33" t="s">
        <v>80</v>
      </c>
      <c r="J24" s="37">
        <v>0.1346</v>
      </c>
      <c r="K24" s="35" t="s">
        <v>109</v>
      </c>
      <c r="L24" s="18">
        <v>46022</v>
      </c>
    </row>
    <row r="25" spans="1:12" ht="18.5">
      <c r="A25" s="14" t="s">
        <v>47</v>
      </c>
      <c r="B25" s="35">
        <v>2017</v>
      </c>
      <c r="C25" s="35" t="s">
        <v>13</v>
      </c>
      <c r="D25" s="36">
        <v>20000000</v>
      </c>
      <c r="E25" s="36">
        <v>18011268</v>
      </c>
      <c r="F25" s="36">
        <v>11743914</v>
      </c>
      <c r="G25" s="36">
        <v>22986535</v>
      </c>
      <c r="H25" s="36">
        <v>2164971</v>
      </c>
      <c r="I25" s="33" t="s">
        <v>80</v>
      </c>
      <c r="J25" s="37">
        <v>0.14430000000000001</v>
      </c>
      <c r="K25" s="35" t="s">
        <v>87</v>
      </c>
      <c r="L25" s="18">
        <v>46022</v>
      </c>
    </row>
    <row r="26" spans="1:12" ht="18.5">
      <c r="A26" s="14" t="s">
        <v>48</v>
      </c>
      <c r="B26" s="35">
        <v>2018</v>
      </c>
      <c r="C26" s="35" t="s">
        <v>13</v>
      </c>
      <c r="D26" s="36">
        <v>60000000</v>
      </c>
      <c r="E26" s="36">
        <v>51446371</v>
      </c>
      <c r="F26" s="36">
        <v>22192813</v>
      </c>
      <c r="G26" s="36">
        <v>70572653</v>
      </c>
      <c r="H26" s="36">
        <v>9083282</v>
      </c>
      <c r="I26" s="33" t="s">
        <v>80</v>
      </c>
      <c r="J26" s="37">
        <v>0.1542</v>
      </c>
      <c r="K26" s="35" t="s">
        <v>94</v>
      </c>
      <c r="L26" s="18">
        <v>46022</v>
      </c>
    </row>
    <row r="27" spans="1:12" ht="18.5">
      <c r="A27" s="14" t="s">
        <v>49</v>
      </c>
      <c r="B27" s="35">
        <v>2019</v>
      </c>
      <c r="C27" s="35" t="s">
        <v>13</v>
      </c>
      <c r="D27" s="36">
        <v>25000000</v>
      </c>
      <c r="E27" s="36">
        <v>21011603</v>
      </c>
      <c r="F27" s="36">
        <v>4252842</v>
      </c>
      <c r="G27" s="36">
        <v>29157044</v>
      </c>
      <c r="H27" s="36">
        <v>4009289</v>
      </c>
      <c r="I27" s="33" t="s">
        <v>80</v>
      </c>
      <c r="J27" s="37">
        <v>0.14299999999999999</v>
      </c>
      <c r="K27" s="35" t="s">
        <v>110</v>
      </c>
      <c r="L27" s="18">
        <v>46022</v>
      </c>
    </row>
    <row r="28" spans="1:12" ht="18.5">
      <c r="A28" s="14" t="s">
        <v>50</v>
      </c>
      <c r="B28" s="35">
        <v>2021</v>
      </c>
      <c r="C28" s="35" t="s">
        <v>13</v>
      </c>
      <c r="D28" s="36">
        <v>35000000</v>
      </c>
      <c r="E28" s="36">
        <v>26644252</v>
      </c>
      <c r="F28" s="36">
        <v>1351448</v>
      </c>
      <c r="G28" s="36">
        <v>32676122</v>
      </c>
      <c r="H28" s="36">
        <v>8361500</v>
      </c>
      <c r="I28" s="33" t="s">
        <v>80</v>
      </c>
      <c r="J28" s="37">
        <v>0.1176</v>
      </c>
      <c r="K28" s="35" t="s">
        <v>111</v>
      </c>
      <c r="L28" s="18">
        <v>46022</v>
      </c>
    </row>
    <row r="29" spans="1:12" ht="18.5">
      <c r="A29" s="14" t="s">
        <v>52</v>
      </c>
      <c r="B29" s="35">
        <v>2009</v>
      </c>
      <c r="C29" s="35" t="s">
        <v>13</v>
      </c>
      <c r="D29" s="36">
        <v>4000000</v>
      </c>
      <c r="E29" s="36">
        <v>4115239</v>
      </c>
      <c r="F29" s="36">
        <v>7842046</v>
      </c>
      <c r="G29" s="36">
        <v>1325342</v>
      </c>
      <c r="H29" s="36">
        <v>162800</v>
      </c>
      <c r="I29" s="33" t="s">
        <v>80</v>
      </c>
      <c r="J29" s="37">
        <v>0.222</v>
      </c>
      <c r="K29" s="35" t="s">
        <v>93</v>
      </c>
      <c r="L29" s="18">
        <v>46022</v>
      </c>
    </row>
    <row r="30" spans="1:12" ht="23">
      <c r="A30" s="49"/>
      <c r="B30" s="54"/>
      <c r="C30" s="54"/>
      <c r="D30" s="54"/>
      <c r="E30" s="54"/>
      <c r="F30" s="54"/>
      <c r="G30" s="54"/>
      <c r="H30" s="54"/>
      <c r="I30" s="32"/>
    </row>
    <row r="31" spans="1:12" ht="18.5">
      <c r="A31" s="14" t="s">
        <v>51</v>
      </c>
      <c r="B31" s="16"/>
      <c r="C31" s="16" t="s">
        <v>13</v>
      </c>
      <c r="D31" s="33">
        <f>SUM(D4:D29)</f>
        <v>312750000</v>
      </c>
      <c r="E31" s="33">
        <f>SUM(E4:E29)</f>
        <v>281582146</v>
      </c>
      <c r="F31" s="33">
        <f>SUM(F4:F29)</f>
        <v>307918404</v>
      </c>
      <c r="G31" s="33">
        <f>SUM(G4:G29)</f>
        <v>225053458</v>
      </c>
      <c r="H31" s="33">
        <f>SUM(H4:H29)</f>
        <v>36987479</v>
      </c>
      <c r="I31" s="33" t="s">
        <v>80</v>
      </c>
      <c r="J31" s="34">
        <v>0.1095</v>
      </c>
      <c r="K31" s="16" t="s">
        <v>84</v>
      </c>
      <c r="L31" s="17"/>
    </row>
    <row r="36" spans="1:9" ht="23">
      <c r="A36" s="47"/>
      <c r="B36" s="47"/>
      <c r="C36" s="47"/>
      <c r="D36" s="47"/>
      <c r="E36" s="47"/>
      <c r="F36" s="47"/>
      <c r="G36" s="47"/>
      <c r="H36" s="47"/>
      <c r="I36" s="29"/>
    </row>
    <row r="118" spans="1:2" ht="16.5">
      <c r="A118" s="19"/>
      <c r="B118" s="19"/>
    </row>
    <row r="119" spans="1:2" ht="16.5">
      <c r="A119" s="28"/>
      <c r="B119" s="10"/>
    </row>
    <row r="120" spans="1:2" ht="16.5">
      <c r="A120" s="10"/>
      <c r="B120" s="10"/>
    </row>
    <row r="121" spans="1:2" ht="16.5">
      <c r="A121" s="10"/>
      <c r="B121" s="10"/>
    </row>
    <row r="122" spans="1:2" ht="16.5">
      <c r="A122" s="10"/>
      <c r="B122" s="10"/>
    </row>
    <row r="123" spans="1:2" ht="16.5">
      <c r="A123" s="10"/>
      <c r="B123" s="10"/>
    </row>
    <row r="124" spans="1:2" ht="16.5">
      <c r="A124" s="10"/>
      <c r="B124" s="10"/>
    </row>
    <row r="125" spans="1:2" ht="16.5">
      <c r="A125" s="10"/>
      <c r="B125" s="10"/>
    </row>
    <row r="126" spans="1:2" ht="16.5">
      <c r="A126" s="10"/>
      <c r="B126" s="10"/>
    </row>
    <row r="127" spans="1:2" ht="16.5">
      <c r="A127" s="10"/>
      <c r="B127" s="10"/>
    </row>
    <row r="128" spans="1:2" ht="16.5">
      <c r="A128" s="10"/>
      <c r="B128" s="10"/>
    </row>
  </sheetData>
  <mergeCells count="6">
    <mergeCell ref="I2:L2"/>
    <mergeCell ref="A30:H30"/>
    <mergeCell ref="A36:H36"/>
    <mergeCell ref="A2:B2"/>
    <mergeCell ref="C2:D2"/>
    <mergeCell ref="E2:H2"/>
  </mergeCells>
  <phoneticPr fontId="3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215A-BF01-469E-92C9-C1423204BB57}">
  <sheetPr codeName="Sheet5">
    <tabColor rgb="FF92D050"/>
  </sheetPr>
  <dimension ref="A2:N93"/>
  <sheetViews>
    <sheetView tabSelected="1" zoomScale="70" zoomScaleNormal="70" workbookViewId="0">
      <selection activeCell="A29" sqref="A29:H29"/>
    </sheetView>
  </sheetViews>
  <sheetFormatPr defaultColWidth="255.33203125" defaultRowHeight="13.5"/>
  <cols>
    <col min="1" max="1" width="54.58203125" bestFit="1" customWidth="1"/>
    <col min="2" max="2" width="16.75" bestFit="1" customWidth="1"/>
    <col min="3" max="3" width="12.08203125" bestFit="1" customWidth="1"/>
    <col min="4" max="4" width="27.08203125" bestFit="1" customWidth="1"/>
    <col min="5" max="5" width="26.5" bestFit="1" customWidth="1"/>
    <col min="6" max="6" width="22.58203125" bestFit="1" customWidth="1"/>
    <col min="7" max="7" width="12.83203125" bestFit="1" customWidth="1"/>
    <col min="8" max="8" width="28.25" bestFit="1" customWidth="1"/>
    <col min="9" max="9" width="28.25" customWidth="1"/>
    <col min="10" max="10" width="16.25" bestFit="1" customWidth="1"/>
    <col min="11" max="11" width="17.58203125" bestFit="1" customWidth="1"/>
    <col min="12" max="12" width="14" bestFit="1" customWidth="1"/>
    <col min="13" max="13" width="12.08203125" customWidth="1"/>
  </cols>
  <sheetData>
    <row r="2" spans="1:14" ht="28">
      <c r="A2" s="43" t="s">
        <v>0</v>
      </c>
      <c r="B2" s="44"/>
      <c r="C2" s="43" t="s">
        <v>1</v>
      </c>
      <c r="D2" s="44"/>
      <c r="E2" s="43" t="s">
        <v>4</v>
      </c>
      <c r="F2" s="45"/>
      <c r="G2" s="45"/>
      <c r="H2" s="44"/>
      <c r="I2" s="51" t="s">
        <v>2</v>
      </c>
      <c r="J2" s="52"/>
      <c r="K2" s="52"/>
      <c r="L2" s="53"/>
      <c r="N2" s="41"/>
    </row>
    <row r="3" spans="1:14" ht="18.5">
      <c r="A3" s="12" t="s">
        <v>6</v>
      </c>
      <c r="B3" s="13" t="s">
        <v>76</v>
      </c>
      <c r="C3" s="12" t="s">
        <v>7</v>
      </c>
      <c r="D3" s="12" t="s">
        <v>3</v>
      </c>
      <c r="E3" s="12" t="s">
        <v>15</v>
      </c>
      <c r="F3" s="12" t="s">
        <v>8</v>
      </c>
      <c r="G3" s="12" t="s">
        <v>16</v>
      </c>
      <c r="H3" s="12" t="s">
        <v>22</v>
      </c>
      <c r="I3" s="12" t="s">
        <v>78</v>
      </c>
      <c r="J3" s="12" t="s">
        <v>5</v>
      </c>
      <c r="K3" s="12" t="s">
        <v>9</v>
      </c>
      <c r="L3" s="12" t="s">
        <v>10</v>
      </c>
      <c r="N3" s="42"/>
    </row>
    <row r="4" spans="1:14" ht="18.5">
      <c r="A4" s="14" t="s">
        <v>54</v>
      </c>
      <c r="B4" s="16">
        <v>2003</v>
      </c>
      <c r="C4" s="16" t="s">
        <v>13</v>
      </c>
      <c r="D4" s="33">
        <v>8500000</v>
      </c>
      <c r="E4" s="33">
        <v>8351250</v>
      </c>
      <c r="F4" s="33">
        <v>13367411</v>
      </c>
      <c r="G4" s="33">
        <v>39056</v>
      </c>
      <c r="H4" s="33">
        <f t="shared" ref="H4:H18" si="0">D4-E4</f>
        <v>148750</v>
      </c>
      <c r="I4" s="33" t="s">
        <v>80</v>
      </c>
      <c r="J4" s="34">
        <v>6.6000000000000003E-2</v>
      </c>
      <c r="K4" s="16" t="s">
        <v>71</v>
      </c>
      <c r="L4" s="18">
        <v>46022</v>
      </c>
    </row>
    <row r="5" spans="1:14" ht="18.5">
      <c r="A5" s="14" t="s">
        <v>55</v>
      </c>
      <c r="B5" s="16">
        <v>2006</v>
      </c>
      <c r="C5" s="16" t="s">
        <v>13</v>
      </c>
      <c r="D5" s="33">
        <v>12000000</v>
      </c>
      <c r="E5" s="33">
        <v>11640000</v>
      </c>
      <c r="F5" s="33">
        <v>20393940</v>
      </c>
      <c r="G5" s="33">
        <v>30108</v>
      </c>
      <c r="H5" s="33">
        <f t="shared" si="0"/>
        <v>360000</v>
      </c>
      <c r="I5" s="33" t="s">
        <v>80</v>
      </c>
      <c r="J5" s="34">
        <v>0.1</v>
      </c>
      <c r="K5" s="16" t="s">
        <v>72</v>
      </c>
      <c r="L5" s="18">
        <v>46022</v>
      </c>
    </row>
    <row r="6" spans="1:14" ht="18.5">
      <c r="A6" s="14" t="s">
        <v>57</v>
      </c>
      <c r="B6" s="16">
        <v>2006</v>
      </c>
      <c r="C6" s="16" t="s">
        <v>13</v>
      </c>
      <c r="D6" s="33">
        <v>1900000</v>
      </c>
      <c r="E6" s="33">
        <v>1824000</v>
      </c>
      <c r="F6" s="33">
        <v>2396875</v>
      </c>
      <c r="G6" s="33">
        <v>25879</v>
      </c>
      <c r="H6" s="33">
        <f t="shared" si="0"/>
        <v>76000</v>
      </c>
      <c r="I6" s="33" t="s">
        <v>80</v>
      </c>
      <c r="J6" s="34">
        <v>6.3E-2</v>
      </c>
      <c r="K6" s="16" t="s">
        <v>23</v>
      </c>
      <c r="L6" s="18">
        <v>46022</v>
      </c>
    </row>
    <row r="7" spans="1:14" ht="18.5">
      <c r="A7" s="14" t="s">
        <v>56</v>
      </c>
      <c r="B7" s="16">
        <v>2006</v>
      </c>
      <c r="C7" s="16" t="s">
        <v>13</v>
      </c>
      <c r="D7" s="33">
        <v>4600000</v>
      </c>
      <c r="E7" s="33">
        <v>4508000</v>
      </c>
      <c r="F7" s="33">
        <v>8920531</v>
      </c>
      <c r="G7" s="33">
        <v>2127016</v>
      </c>
      <c r="H7" s="33">
        <f t="shared" si="0"/>
        <v>92000</v>
      </c>
      <c r="I7" s="33" t="s">
        <v>80</v>
      </c>
      <c r="J7" s="34">
        <v>0.11600000000000001</v>
      </c>
      <c r="K7" s="16" t="s">
        <v>113</v>
      </c>
      <c r="L7" s="18">
        <v>46022</v>
      </c>
    </row>
    <row r="8" spans="1:14" ht="18.5">
      <c r="A8" s="14" t="s">
        <v>58</v>
      </c>
      <c r="B8" s="16">
        <v>2008</v>
      </c>
      <c r="C8" s="16" t="s">
        <v>13</v>
      </c>
      <c r="D8" s="33">
        <v>23000000</v>
      </c>
      <c r="E8" s="33">
        <v>22655000</v>
      </c>
      <c r="F8" s="33">
        <v>22760142</v>
      </c>
      <c r="G8" s="33">
        <v>5122978</v>
      </c>
      <c r="H8" s="33">
        <f t="shared" si="0"/>
        <v>345000</v>
      </c>
      <c r="I8" s="33" t="s">
        <v>80</v>
      </c>
      <c r="J8" s="34">
        <v>2.4E-2</v>
      </c>
      <c r="K8" s="16" t="s">
        <v>114</v>
      </c>
      <c r="L8" s="18">
        <v>46022</v>
      </c>
    </row>
    <row r="9" spans="1:14" ht="18.5">
      <c r="A9" s="14" t="s">
        <v>60</v>
      </c>
      <c r="B9" s="16">
        <v>2011</v>
      </c>
      <c r="C9" s="16" t="s">
        <v>13</v>
      </c>
      <c r="D9" s="33">
        <v>22000000</v>
      </c>
      <c r="E9" s="33">
        <v>19360000</v>
      </c>
      <c r="F9" s="33">
        <v>35865347</v>
      </c>
      <c r="G9" s="33">
        <v>4299806</v>
      </c>
      <c r="H9" s="33">
        <f t="shared" si="0"/>
        <v>2640000</v>
      </c>
      <c r="I9" s="33" t="s">
        <v>80</v>
      </c>
      <c r="J9" s="34">
        <v>0.157</v>
      </c>
      <c r="K9" s="16" t="s">
        <v>73</v>
      </c>
      <c r="L9" s="18">
        <v>46022</v>
      </c>
    </row>
    <row r="10" spans="1:14" ht="18.5">
      <c r="A10" s="14" t="s">
        <v>61</v>
      </c>
      <c r="B10" s="16">
        <v>2011</v>
      </c>
      <c r="C10" s="16" t="s">
        <v>13</v>
      </c>
      <c r="D10" s="33">
        <v>3500000</v>
      </c>
      <c r="E10" s="33">
        <v>3097500</v>
      </c>
      <c r="F10" s="33">
        <v>4215710</v>
      </c>
      <c r="G10" s="33">
        <v>334254</v>
      </c>
      <c r="H10" s="33">
        <f t="shared" si="0"/>
        <v>402500</v>
      </c>
      <c r="I10" s="33" t="s">
        <v>80</v>
      </c>
      <c r="J10" s="34">
        <v>9.0999999999999998E-2</v>
      </c>
      <c r="K10" s="16" t="s">
        <v>24</v>
      </c>
      <c r="L10" s="18">
        <v>46022</v>
      </c>
    </row>
    <row r="11" spans="1:14" ht="18.5">
      <c r="A11" s="14" t="s">
        <v>59</v>
      </c>
      <c r="B11" s="16">
        <v>2011</v>
      </c>
      <c r="C11" s="16" t="s">
        <v>13</v>
      </c>
      <c r="D11" s="33">
        <v>11000000</v>
      </c>
      <c r="E11" s="33">
        <v>10450000</v>
      </c>
      <c r="F11" s="33">
        <v>25899626</v>
      </c>
      <c r="G11" s="33">
        <v>9130822</v>
      </c>
      <c r="H11" s="33">
        <f>D11-E11</f>
        <v>550000</v>
      </c>
      <c r="I11" s="33" t="s">
        <v>80</v>
      </c>
      <c r="J11" s="34">
        <v>0.19600000000000001</v>
      </c>
      <c r="K11" s="16" t="s">
        <v>115</v>
      </c>
      <c r="L11" s="18">
        <v>46022</v>
      </c>
    </row>
    <row r="12" spans="1:14" ht="18.5">
      <c r="A12" s="14" t="s">
        <v>62</v>
      </c>
      <c r="B12" s="16">
        <v>2012</v>
      </c>
      <c r="C12" s="16" t="s">
        <v>13</v>
      </c>
      <c r="D12" s="33">
        <v>32000000</v>
      </c>
      <c r="E12" s="33">
        <v>30560000</v>
      </c>
      <c r="F12" s="33">
        <v>47431582</v>
      </c>
      <c r="G12" s="33">
        <v>16587014</v>
      </c>
      <c r="H12" s="33">
        <f t="shared" si="0"/>
        <v>1440000</v>
      </c>
      <c r="I12" s="33" t="s">
        <v>80</v>
      </c>
      <c r="J12" s="34">
        <v>0.13400000000000001</v>
      </c>
      <c r="K12" s="16" t="s">
        <v>73</v>
      </c>
      <c r="L12" s="18">
        <v>46022</v>
      </c>
    </row>
    <row r="13" spans="1:14" ht="18.5">
      <c r="A13" s="14" t="s">
        <v>63</v>
      </c>
      <c r="B13" s="16">
        <v>2014</v>
      </c>
      <c r="C13" s="16" t="s">
        <v>13</v>
      </c>
      <c r="D13" s="33">
        <v>18500000</v>
      </c>
      <c r="E13" s="33">
        <v>16927500</v>
      </c>
      <c r="F13" s="33">
        <v>23563691</v>
      </c>
      <c r="G13" s="33">
        <v>13856732</v>
      </c>
      <c r="H13" s="33">
        <f t="shared" si="0"/>
        <v>1572500</v>
      </c>
      <c r="I13" s="33" t="s">
        <v>80</v>
      </c>
      <c r="J13" s="34">
        <v>0.161</v>
      </c>
      <c r="K13" s="16" t="s">
        <v>74</v>
      </c>
      <c r="L13" s="18">
        <v>46022</v>
      </c>
    </row>
    <row r="14" spans="1:14" ht="18.5">
      <c r="A14" s="14" t="s">
        <v>64</v>
      </c>
      <c r="B14" s="16">
        <v>2017</v>
      </c>
      <c r="C14" s="16" t="s">
        <v>13</v>
      </c>
      <c r="D14" s="33">
        <v>40000000</v>
      </c>
      <c r="E14" s="33">
        <v>36300000</v>
      </c>
      <c r="F14" s="33">
        <v>17852267</v>
      </c>
      <c r="G14" s="33">
        <v>42306928</v>
      </c>
      <c r="H14" s="33">
        <f t="shared" si="0"/>
        <v>3700000</v>
      </c>
      <c r="I14" s="33" t="s">
        <v>80</v>
      </c>
      <c r="J14" s="34">
        <v>0.14099999999999999</v>
      </c>
      <c r="K14" s="16" t="s">
        <v>70</v>
      </c>
      <c r="L14" s="18">
        <v>46022</v>
      </c>
    </row>
    <row r="15" spans="1:14" ht="18.5">
      <c r="A15" s="14" t="s">
        <v>65</v>
      </c>
      <c r="B15" s="16">
        <v>2018</v>
      </c>
      <c r="C15" s="16" t="s">
        <v>13</v>
      </c>
      <c r="D15" s="33">
        <v>50000000</v>
      </c>
      <c r="E15" s="33">
        <v>41600000</v>
      </c>
      <c r="F15" s="33">
        <v>13450677</v>
      </c>
      <c r="G15" s="33">
        <v>59668652</v>
      </c>
      <c r="H15" s="33">
        <f t="shared" si="0"/>
        <v>8400000</v>
      </c>
      <c r="I15" s="33" t="s">
        <v>80</v>
      </c>
      <c r="J15" s="34">
        <v>0.17</v>
      </c>
      <c r="K15" s="16" t="s">
        <v>72</v>
      </c>
      <c r="L15" s="18">
        <v>46022</v>
      </c>
    </row>
    <row r="16" spans="1:14" ht="18.5">
      <c r="A16" s="14" t="s">
        <v>66</v>
      </c>
      <c r="B16" s="16">
        <v>2021</v>
      </c>
      <c r="C16" s="16" t="s">
        <v>13</v>
      </c>
      <c r="D16" s="33">
        <v>60000000</v>
      </c>
      <c r="E16" s="33">
        <v>34800000</v>
      </c>
      <c r="F16" s="33">
        <v>4085189</v>
      </c>
      <c r="G16" s="33">
        <v>41472919</v>
      </c>
      <c r="H16" s="33">
        <f t="shared" si="0"/>
        <v>25200000</v>
      </c>
      <c r="I16" s="33" t="s">
        <v>80</v>
      </c>
      <c r="J16" s="34">
        <v>0.13700000000000001</v>
      </c>
      <c r="K16" s="16" t="s">
        <v>23</v>
      </c>
      <c r="L16" s="18">
        <v>46022</v>
      </c>
    </row>
    <row r="17" spans="1:12" ht="18.5">
      <c r="A17" s="14" t="s">
        <v>67</v>
      </c>
      <c r="B17" s="16">
        <v>2022</v>
      </c>
      <c r="C17" s="16" t="s">
        <v>13</v>
      </c>
      <c r="D17" s="33">
        <v>60000000</v>
      </c>
      <c r="E17" s="33">
        <v>33786001</v>
      </c>
      <c r="F17" s="33">
        <v>232159</v>
      </c>
      <c r="G17" s="33">
        <v>44292358</v>
      </c>
      <c r="H17" s="33">
        <f t="shared" si="0"/>
        <v>26213999</v>
      </c>
      <c r="I17" s="33" t="s">
        <v>80</v>
      </c>
      <c r="J17" s="34">
        <v>0.13400000000000001</v>
      </c>
      <c r="K17" s="16" t="s">
        <v>23</v>
      </c>
      <c r="L17" s="18">
        <v>46022</v>
      </c>
    </row>
    <row r="18" spans="1:12" ht="18.5">
      <c r="A18" s="14" t="s">
        <v>68</v>
      </c>
      <c r="B18" s="16">
        <v>2009</v>
      </c>
      <c r="C18" s="16" t="s">
        <v>69</v>
      </c>
      <c r="D18" s="33">
        <v>22000000</v>
      </c>
      <c r="E18" s="33">
        <v>20900000</v>
      </c>
      <c r="F18" s="33">
        <v>38653565</v>
      </c>
      <c r="G18" s="33">
        <v>5580953</v>
      </c>
      <c r="H18" s="33">
        <f t="shared" si="0"/>
        <v>1100000</v>
      </c>
      <c r="I18" s="33" t="s">
        <v>80</v>
      </c>
      <c r="J18" s="34">
        <v>0.13100000000000001</v>
      </c>
      <c r="K18" s="16" t="s">
        <v>73</v>
      </c>
      <c r="L18" s="18">
        <v>46022</v>
      </c>
    </row>
    <row r="20" spans="1:12" ht="18.5">
      <c r="A20" s="14" t="s">
        <v>51</v>
      </c>
      <c r="B20" s="16"/>
      <c r="C20" s="16" t="s">
        <v>13</v>
      </c>
      <c r="D20" s="33">
        <v>437076843</v>
      </c>
      <c r="E20" s="33">
        <v>362088990</v>
      </c>
      <c r="F20" s="33">
        <v>377107095</v>
      </c>
      <c r="G20" s="33">
        <v>245849350</v>
      </c>
      <c r="H20" s="33">
        <f>D20-E20</f>
        <v>74987853</v>
      </c>
      <c r="I20" s="33" t="s">
        <v>80</v>
      </c>
      <c r="J20" s="34">
        <v>0.10199999999999999</v>
      </c>
      <c r="K20" s="16" t="s">
        <v>70</v>
      </c>
      <c r="L20" s="17"/>
    </row>
    <row r="22" spans="1:12" ht="13.5" customHeight="1">
      <c r="A22" s="48" t="s">
        <v>25</v>
      </c>
      <c r="B22" s="48"/>
      <c r="C22" s="48"/>
      <c r="D22" s="48"/>
      <c r="E22" s="48"/>
      <c r="F22" s="48"/>
      <c r="G22" s="48"/>
      <c r="H22" s="48"/>
      <c r="I22" s="48"/>
      <c r="J22" s="48"/>
      <c r="K22" s="48"/>
      <c r="L22" s="48"/>
    </row>
    <row r="23" spans="1:12" ht="13.5" customHeight="1">
      <c r="A23" s="48"/>
      <c r="B23" s="48"/>
      <c r="C23" s="48"/>
      <c r="D23" s="48"/>
      <c r="E23" s="48"/>
      <c r="F23" s="48"/>
      <c r="G23" s="48"/>
      <c r="H23" s="48"/>
      <c r="I23" s="48"/>
      <c r="J23" s="48"/>
      <c r="K23" s="48"/>
      <c r="L23" s="48"/>
    </row>
    <row r="24" spans="1:12" ht="13.5" customHeight="1">
      <c r="A24" s="48"/>
      <c r="B24" s="48"/>
      <c r="C24" s="48"/>
      <c r="D24" s="48"/>
      <c r="E24" s="48"/>
      <c r="F24" s="48"/>
      <c r="G24" s="48"/>
      <c r="H24" s="48"/>
      <c r="I24" s="48"/>
      <c r="J24" s="48"/>
      <c r="K24" s="48"/>
      <c r="L24" s="48"/>
    </row>
    <row r="25" spans="1:12" ht="13.5" customHeight="1">
      <c r="A25" s="48"/>
      <c r="B25" s="48"/>
      <c r="C25" s="48"/>
      <c r="D25" s="48"/>
      <c r="E25" s="48"/>
      <c r="F25" s="48"/>
      <c r="G25" s="48"/>
      <c r="H25" s="48"/>
      <c r="I25" s="48"/>
      <c r="J25" s="48"/>
      <c r="K25" s="48"/>
      <c r="L25" s="48"/>
    </row>
    <row r="26" spans="1:12" ht="25" customHeight="1">
      <c r="A26" s="48"/>
      <c r="B26" s="48"/>
      <c r="C26" s="48"/>
      <c r="D26" s="48"/>
      <c r="E26" s="48"/>
      <c r="F26" s="48"/>
      <c r="G26" s="48"/>
      <c r="H26" s="48"/>
      <c r="I26" s="48"/>
      <c r="J26" s="48"/>
      <c r="K26" s="48"/>
      <c r="L26" s="48"/>
    </row>
    <row r="27" spans="1:12" ht="25">
      <c r="A27" s="31"/>
      <c r="B27" s="31"/>
      <c r="C27" s="31"/>
      <c r="D27" s="31"/>
      <c r="E27" s="31"/>
      <c r="F27" s="31"/>
      <c r="G27" s="31"/>
      <c r="H27" s="31"/>
      <c r="I27" s="31"/>
      <c r="J27" s="31"/>
      <c r="K27" s="31"/>
      <c r="L27" s="31"/>
    </row>
    <row r="29" spans="1:12" ht="23">
      <c r="A29" s="47"/>
      <c r="B29" s="47"/>
      <c r="C29" s="47"/>
      <c r="D29" s="47"/>
      <c r="E29" s="47"/>
      <c r="F29" s="47"/>
      <c r="G29" s="47"/>
      <c r="H29" s="47"/>
      <c r="I29" s="29"/>
    </row>
    <row r="42" spans="2:8" ht="23">
      <c r="B42" s="49"/>
      <c r="C42" s="50"/>
      <c r="D42" s="50"/>
      <c r="E42" s="50"/>
      <c r="F42" s="50"/>
      <c r="G42" s="50"/>
      <c r="H42" s="50"/>
    </row>
    <row r="53" spans="1:12" ht="23">
      <c r="E53" s="49"/>
      <c r="F53" s="50"/>
      <c r="G53" s="50"/>
      <c r="H53" s="50"/>
      <c r="I53" s="50"/>
      <c r="J53" s="50"/>
      <c r="K53" s="50"/>
      <c r="L53" s="50"/>
    </row>
    <row r="55" spans="1:12">
      <c r="A55" s="15"/>
    </row>
    <row r="56" spans="1:12">
      <c r="A56" s="15"/>
    </row>
    <row r="57" spans="1:12">
      <c r="A57" s="15"/>
    </row>
    <row r="58" spans="1:12">
      <c r="A58" s="15"/>
    </row>
    <row r="59" spans="1:12">
      <c r="A59" s="15"/>
    </row>
    <row r="60" spans="1:12">
      <c r="A60" s="46"/>
      <c r="B60" s="46"/>
      <c r="C60" s="46"/>
      <c r="D60" s="46"/>
      <c r="E60" s="46"/>
      <c r="F60" s="46"/>
      <c r="G60" s="46"/>
      <c r="H60" s="46"/>
      <c r="I60" s="46"/>
      <c r="J60" s="46"/>
      <c r="K60" s="46"/>
      <c r="L60" s="46"/>
    </row>
    <row r="61" spans="1:12">
      <c r="A61" s="15"/>
    </row>
    <row r="62" spans="1:12">
      <c r="A62" s="15"/>
    </row>
    <row r="83" spans="1:2" ht="16.5">
      <c r="A83" s="19"/>
      <c r="B83" s="19"/>
    </row>
    <row r="84" spans="1:2" ht="16.5">
      <c r="A84" s="28"/>
      <c r="B84" s="10"/>
    </row>
    <row r="85" spans="1:2" ht="16.5">
      <c r="A85" s="10"/>
      <c r="B85" s="10"/>
    </row>
    <row r="86" spans="1:2" ht="16.5">
      <c r="A86" s="10"/>
      <c r="B86" s="10"/>
    </row>
    <row r="87" spans="1:2" ht="16.5">
      <c r="A87" s="10"/>
      <c r="B87" s="10"/>
    </row>
    <row r="88" spans="1:2" ht="16.5">
      <c r="A88" s="10"/>
      <c r="B88" s="10"/>
    </row>
    <row r="89" spans="1:2" ht="16.5">
      <c r="A89" s="10"/>
      <c r="B89" s="10"/>
    </row>
    <row r="90" spans="1:2" ht="16.5">
      <c r="A90" s="10"/>
      <c r="B90" s="10"/>
    </row>
    <row r="91" spans="1:2" ht="16.5">
      <c r="A91" s="10"/>
      <c r="B91" s="10"/>
    </row>
    <row r="92" spans="1:2" ht="16.5">
      <c r="A92" s="10"/>
      <c r="B92" s="10"/>
    </row>
    <row r="93" spans="1:2" ht="16.5">
      <c r="A93" s="10"/>
      <c r="B93" s="10"/>
    </row>
  </sheetData>
  <mergeCells count="9">
    <mergeCell ref="A2:B2"/>
    <mergeCell ref="C2:D2"/>
    <mergeCell ref="E2:H2"/>
    <mergeCell ref="A60:L60"/>
    <mergeCell ref="A29:H29"/>
    <mergeCell ref="A22:L26"/>
    <mergeCell ref="B42:H42"/>
    <mergeCell ref="E53:L53"/>
    <mergeCell ref="I2:L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PresentationFormat>ac7371d7-d2a6-4a6b-9a85-4ddbe4091ee9</PresentationFormat>
  <ScaleCrop>false</ScaleCrop>
  <HeadingPairs>
    <vt:vector size="2" baseType="variant">
      <vt:variant>
        <vt:lpstr>Worksheets</vt:lpstr>
      </vt:variant>
      <vt:variant>
        <vt:i4>9</vt:i4>
      </vt:variant>
    </vt:vector>
  </HeadingPairs>
  <TitlesOfParts>
    <vt:vector size="9" baseType="lpstr">
      <vt:lpstr>UBS Infrastructure 31 Dec 25</vt:lpstr>
      <vt:lpstr>Pantheon 31 Dec 25</vt:lpstr>
      <vt:lpstr>M&amp;G RED 31 Dec 25</vt:lpstr>
      <vt:lpstr>Infracapital 31 Dec 25</vt:lpstr>
      <vt:lpstr>IFM 31 Dec 25</vt:lpstr>
      <vt:lpstr>Arcmont 31 Dec 25</vt:lpstr>
      <vt:lpstr>Golub 31 Dec 25</vt:lpstr>
      <vt:lpstr>Adams Street 31 Dec 25</vt:lpstr>
      <vt:lpstr>HarbourVest 31 Dec 25</vt:lpstr>
    </vt:vector>
  </TitlesOfParts>
  <Company>UBS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Q4 2025 FOI request Infrastructure and Private Debt</dc:title>
  <dc:creator>Greene, Kate</dc:creator>
  <cp:lastModifiedBy>Paul Linfield</cp:lastModifiedBy>
  <dcterms:created xsi:type="dcterms:W3CDTF">2017-09-06T16:05:47Z</dcterms:created>
  <dcterms:modified xsi:type="dcterms:W3CDTF">2026-07-14T08:49:47Z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1033</vt:lpwstr>
  </property>
  <property fmtid="{D5CDD505-2E9C-101B-9397-08002B2CF9AE}" pid="3" name="Create_Backup">
    <vt:lpwstr>3</vt:lpwstr>
  </property>
  <property fmtid="{D5CDD505-2E9C-101B-9397-08002B2CF9AE}" pid="4" name="Workbook_Font">
    <vt:lpwstr>Frutiger 45 Light</vt:lpwstr>
  </property>
  <property fmtid="{D5CDD505-2E9C-101B-9397-08002B2CF9AE}" pid="5" name="Workbook_FontSize">
    <vt:lpwstr>10</vt:lpwstr>
  </property>
  <property fmtid="{D5CDD505-2E9C-101B-9397-08002B2CF9AE}" pid="6" name="Average_Translated">
    <vt:lpwstr>Average</vt:lpwstr>
  </property>
  <property fmtid="{D5CDD505-2E9C-101B-9397-08002B2CF9AE}" pid="7" name="Thick_Lines">
    <vt:lpwstr>0</vt:lpwstr>
  </property>
  <property fmtid="{D5CDD505-2E9C-101B-9397-08002B2CF9AE}" pid="8" name="Num_Categories_On_XAxis">
    <vt:lpwstr>6</vt:lpwstr>
  </property>
  <property fmtid="{D5CDD505-2E9C-101B-9397-08002B2CF9AE}" pid="9" name="Share_PX_Label">
    <vt:lpwstr>Stock price</vt:lpwstr>
  </property>
  <property fmtid="{D5CDD505-2E9C-101B-9397-08002B2CF9AE}" pid="10" name="Volume_Label">
    <vt:lpwstr>Volume (000s)</vt:lpwstr>
  </property>
  <property fmtid="{D5CDD505-2E9C-101B-9397-08002B2CF9AE}" pid="11" name="Stock_Volume_XAxis_Label">
    <vt:lpwstr>Closing date</vt:lpwstr>
  </property>
  <property fmtid="{D5CDD505-2E9C-101B-9397-08002B2CF9AE}" pid="12" name="Pie_Chart_Labels">
    <vt:lpwstr>-1</vt:lpwstr>
  </property>
  <property fmtid="{D5CDD505-2E9C-101B-9397-08002B2CF9AE}" pid="13" name="Pie_Chart_Legend">
    <vt:lpwstr>0</vt:lpwstr>
  </property>
  <property fmtid="{D5CDD505-2E9C-101B-9397-08002B2CF9AE}" pid="14" name="Annotation_Add_Date">
    <vt:lpwstr>-1</vt:lpwstr>
  </property>
  <property fmtid="{D5CDD505-2E9C-101B-9397-08002B2CF9AE}" pid="15" name="Annotation_Date_Bold">
    <vt:lpwstr>-1</vt:lpwstr>
  </property>
  <property fmtid="{D5CDD505-2E9C-101B-9397-08002B2CF9AE}" pid="16" name="Annotation_Date_Format">
    <vt:lpwstr>F1</vt:lpwstr>
  </property>
  <property fmtid="{D5CDD505-2E9C-101B-9397-08002B2CF9AE}" pid="17" name="ShowGridlines">
    <vt:lpwstr>-1</vt:lpwstr>
  </property>
  <property fmtid="{D5CDD505-2E9C-101B-9397-08002B2CF9AE}" pid="18" name="ShowYAxis">
    <vt:lpwstr>0</vt:lpwstr>
  </property>
  <property fmtid="{D5CDD505-2E9C-101B-9397-08002B2CF9AE}" pid="19" name="UseStackWhiteBorder">
    <vt:lpwstr>-1</vt:lpwstr>
  </property>
  <property fmtid="{D5CDD505-2E9C-101B-9397-08002B2CF9AE}" pid="20" name="UseDashStyle">
    <vt:lpwstr>0</vt:lpwstr>
  </property>
  <property fmtid="{D5CDD505-2E9C-101B-9397-08002B2CF9AE}" pid="21" name="Signature">
    <vt:lpwstr>6Ifhj0Nvm/rE6dzQqQw4dfCWpVRVi/4VqP8WE0DRvko0fbF43NTcsku7rRIIihvBcHS8KYZg2/uydcSt0CEanA==</vt:lpwstr>
  </property>
  <property fmtid="{D5CDD505-2E9C-101B-9397-08002B2CF9AE}" pid="22" name="_SIProp12DataClass+cc5a530f-41a6-45ea-9bc4-32c4db9fb913">
    <vt:lpwstr>v=1.2&gt;I=cc5a530f-41a6-45ea-9bc4-32c4db9fb913&amp;N=NotProtectedAttachment&amp;V=1.3&amp;U=System&amp;D=System&amp;A=Associated&amp;H=False</vt:lpwstr>
  </property>
  <property fmtid="{D5CDD505-2E9C-101B-9397-08002B2CF9AE}" pid="23" name="IQP_Classification">
    <vt:lpwstr>NotProtectedAttachment</vt:lpwstr>
  </property>
  <property fmtid="{D5CDD505-2E9C-101B-9397-08002B2CF9AE}" pid="24" name="SV_QUERY_LIST_4F35BF76-6C0D-4D9B-82B2-816C12CF3733">
    <vt:lpwstr>empty_477D106A-C0D6-4607-AEBD-E2C9D60EA279</vt:lpwstr>
  </property>
  <property fmtid="{D5CDD505-2E9C-101B-9397-08002B2CF9AE}" pid="25" name="SV_HIDDEN_GRID_QUERY_LIST_4F35BF76-6C0D-4D9B-82B2-816C12CF3733">
    <vt:lpwstr>empty_477D106A-C0D6-4607-AEBD-E2C9D60EA279</vt:lpwstr>
  </property>
</Properties>
</file>